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900" windowHeight="9135" activeTab="0"/>
  </bookViews>
  <sheets>
    <sheet name="2020" sheetId="1" r:id="rId1"/>
  </sheets>
  <definedNames>
    <definedName name="BossProviderVariable?_4734b16a_f4df_41a6_99f8_bba26a0bdebf" hidden="1">"25_01_2006"</definedName>
    <definedName name="_xlnm.Print_Titles" localSheetId="0">'2020'!$14:$14</definedName>
    <definedName name="_xlnm.Print_Area" localSheetId="0">'2020'!$A$1:$T$199</definedName>
  </definedNames>
  <calcPr fullCalcOnLoad="1"/>
</workbook>
</file>

<file path=xl/sharedStrings.xml><?xml version="1.0" encoding="utf-8"?>
<sst xmlns="http://schemas.openxmlformats.org/spreadsheetml/2006/main" count="502" uniqueCount="349">
  <si>
    <t>Финансовый год</t>
  </si>
  <si>
    <t>всего</t>
  </si>
  <si>
    <t>ГКУ "Управление строительства Ленинградской области"</t>
  </si>
  <si>
    <t>Ленинградской области</t>
  </si>
  <si>
    <t>2022</t>
  </si>
  <si>
    <t>2023</t>
  </si>
  <si>
    <t>2024</t>
  </si>
  <si>
    <t>УТВЕРЖДЕН</t>
  </si>
  <si>
    <t>постановлением Правительства</t>
  </si>
  <si>
    <t>от 27 ноября 2015 года № 444</t>
  </si>
  <si>
    <t>(в редакции постановления Правительства</t>
  </si>
  <si>
    <t>№                п/п</t>
  </si>
  <si>
    <t>федеральный бюджет</t>
  </si>
  <si>
    <t>областной бюджет</t>
  </si>
  <si>
    <t>прочие источники</t>
  </si>
  <si>
    <t>Бюджетополучатель</t>
  </si>
  <si>
    <t>Создание (строительство)                                  и эксплуатация объекта спорта -плавательного бассейна в г. Сертолово       в рамках концессионного соглашения</t>
  </si>
  <si>
    <t>4.4.</t>
  </si>
  <si>
    <t>4.5.</t>
  </si>
  <si>
    <t>4.2.</t>
  </si>
  <si>
    <t>4.3.</t>
  </si>
  <si>
    <t>в стадии разработки</t>
  </si>
  <si>
    <t>1.6.</t>
  </si>
  <si>
    <t>1.7.</t>
  </si>
  <si>
    <t>1.8.</t>
  </si>
  <si>
    <t>Виллозское городское поселение Ломоносовского муниципального района</t>
  </si>
  <si>
    <t>Всеволожский муниципальный район</t>
  </si>
  <si>
    <t xml:space="preserve">Итого по федеральному проекту «Спорт – норма жизни» </t>
  </si>
  <si>
    <t xml:space="preserve">Всего по федеральному проекту «Спорт – норма жизни» </t>
  </si>
  <si>
    <t>3.1.</t>
  </si>
  <si>
    <t>Кировский муниципальный район</t>
  </si>
  <si>
    <t xml:space="preserve"> 
 </t>
  </si>
  <si>
    <t>государственной программы Ленинградской области "Развитие физической культуры и спорта в Ленинградской области"</t>
  </si>
  <si>
    <t>4.1.</t>
  </si>
  <si>
    <t>Гатчинское городское поселение Гатчинского муниципального района</t>
  </si>
  <si>
    <t>Рощинское городское поселение Выборгского района</t>
  </si>
  <si>
    <t>2020-2022</t>
  </si>
  <si>
    <t>Тосненское городское поселение Тосненского района</t>
  </si>
  <si>
    <t>Волховский муниципальный район</t>
  </si>
  <si>
    <t>2021-2022</t>
  </si>
  <si>
    <t>Капитальный ремонт объекта "Стадион", г. Шлиссельбург, ул. Октябрьская, д.2</t>
  </si>
  <si>
    <t>Капитальный ремонт спортивного объекта: «Стадион», расположенного по адресу: Ленинградская область, г. Тосно, парковая зона</t>
  </si>
  <si>
    <t>1.5.</t>
  </si>
  <si>
    <t>Капитальный ремонт МФСУ "Бокситогорский спортивный комплекс"</t>
  </si>
  <si>
    <t>Тосненское городское поселение Тосненский район</t>
  </si>
  <si>
    <t>Ленинградской области от "__"_____г. №_____)</t>
  </si>
  <si>
    <t>2.1.</t>
  </si>
  <si>
    <t>Строительство крытого футбольного манежа по адресу: Ленинградская область, г. Выборг, Ленинградское шоссе</t>
  </si>
  <si>
    <t>4.6.</t>
  </si>
  <si>
    <t>4.7.</t>
  </si>
  <si>
    <t>№47-1-0188-18 от 06.09.2018</t>
  </si>
  <si>
    <t>Строительство физкультурно- оздоровительного комплекса в п. Котельский по адресу: Ленинградская область, Кингисеппский муниципальный район, поселок Котельский</t>
  </si>
  <si>
    <t>№47-1-8-0132-17 от 09.02.2017</t>
  </si>
  <si>
    <t>№47-1-1-3-0245-18                              от 01.10.2018</t>
  </si>
  <si>
    <t>№47-1-1-2-0001-17                           от 09.03.2017</t>
  </si>
  <si>
    <t>№47-1-0244-18                от 05.12.2018</t>
  </si>
  <si>
    <t>255452,05                (в ценах                   2018 года)</t>
  </si>
  <si>
    <t>4.8.</t>
  </si>
  <si>
    <t>2016-2020,          2022</t>
  </si>
  <si>
    <t>Физкультурно-оздоровительный комплекс с 25-метровым плавательным бассейном и универсальным игровым залом в г.п. Виллози Ломоносовского муниципального района Ленинградской области</t>
  </si>
  <si>
    <t>№47-1-1-3-004320-2019  от 28.02.2019                            (по проекту),                                                     №47-1-0037-19                 от 28.02.2019 (по смете)</t>
  </si>
  <si>
    <t xml:space="preserve">Реконструкция стадиона "Спартак" по адресу: г. Гатчина,                       пр. 25 Октября, д.10 </t>
  </si>
  <si>
    <t>№47-1-1-3-030311-2019 от 05.11.2019                          (по проекту),                      №47-1-0200-19               от 05.11.2019     (по смете)</t>
  </si>
  <si>
    <t>№47-1-1-3-024175-2019                               от 10.09.2019 (по проекту),                           №47-1-0173-19                     от 10.09.2019 (по смете)</t>
  </si>
  <si>
    <t>№47-1-1-3-021682-2019 от 19.08.2019                (по проекту),                          №47-1-0156-19                   от 19.08.2019  (по смете)</t>
  </si>
  <si>
    <t>№47-1-1-3-031643-2019 от 14.11.2019                 (по проекту)                           №47-1-0211-19 от 14.11.2019             (по смете)</t>
  </si>
  <si>
    <t>Строительство физкультурно- 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</si>
  <si>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 xml:space="preserve">№47-1-1-3-0223-18                                  от 31.09.2018               (по проекту),                            №47-1-226-18                  от 23.10.2018  (по смете)         </t>
  </si>
  <si>
    <t xml:space="preserve">75 697,28 (в ценах 2018 года, в том числе ПИР- 2400,0) </t>
  </si>
  <si>
    <t>Капитальный ремонт стадиона,           г. Кировск, ул. Советская, д.1</t>
  </si>
  <si>
    <t>Наименование объекта и местонахождение объекта</t>
  </si>
  <si>
    <t xml:space="preserve"> Проектная мощность</t>
  </si>
  <si>
    <t>Сроки реализации</t>
  </si>
  <si>
    <t xml:space="preserve"> Информация                  о состоянии проектно-сметной документации</t>
  </si>
  <si>
    <t>Утвержденная и (или) прогнозируемая сметная стоимость объекта</t>
  </si>
  <si>
    <t>местный бюджет</t>
  </si>
  <si>
    <t>Фактические расходы на создание объекта (нарастающим итогом) за предыдущие годы реализации</t>
  </si>
  <si>
    <t>Плановый объем финансирования (тыс. рублей)</t>
  </si>
  <si>
    <t>Заказчик</t>
  </si>
  <si>
    <t>1.1.1.</t>
  </si>
  <si>
    <t>1.1.2.</t>
  </si>
  <si>
    <t>Проектно-изыскательские работы (ПИР)</t>
  </si>
  <si>
    <t>Строительно- монтажные работы (СМР)</t>
  </si>
  <si>
    <t>1.2.1.</t>
  </si>
  <si>
    <t>1.2.2.</t>
  </si>
  <si>
    <t>1.3.1.</t>
  </si>
  <si>
    <t>1.3.2.</t>
  </si>
  <si>
    <t>1.4.2.</t>
  </si>
  <si>
    <t>1.5.2.</t>
  </si>
  <si>
    <t>1.6.1.</t>
  </si>
  <si>
    <t>1.6.2.</t>
  </si>
  <si>
    <t>289252,28              (в ценах              2018 года,                   в том числе ПИР -                 6313,55)</t>
  </si>
  <si>
    <t>420 168,50         (в ценах          2018 года,                 в том числе ПИР -                    8 638,98)</t>
  </si>
  <si>
    <t>192 804,82             (в ценах 2019 года, в том числе ПИР- 6317,89)</t>
  </si>
  <si>
    <t>499 534,77                   (в ценах 2019 года, в том числе ПИР- 8 466,1)</t>
  </si>
  <si>
    <t>298 381,83 (в ценах 2019 года, в том числе ПИР- 3100)</t>
  </si>
  <si>
    <t>51423,79 в ценах 2016 года,                    в том числе ПИР- 1401,47</t>
  </si>
  <si>
    <t>2.1.1.</t>
  </si>
  <si>
    <t>2.1.2.</t>
  </si>
  <si>
    <t>Бокситогорское городское поселение Бокситогорского муниципального района</t>
  </si>
  <si>
    <t>Муниципальное физкультурно-спортивное учреждение "Бокситогорский спортивный комплекс"</t>
  </si>
  <si>
    <t>Лодейнопольский муниципальный район</t>
  </si>
  <si>
    <t>Администрация Виллозского городского поселения Ломоносовского муниципального района</t>
  </si>
  <si>
    <t xml:space="preserve">Муниципальное казенное учреждение 
«Единая служба заказчика» Всеволожского района Ленинградской области 
</t>
  </si>
  <si>
    <t>Администрация муниципального образования "Рощинское городское поселение" Выборгского района</t>
  </si>
  <si>
    <t>Администрация муниципального образования Тосненский район</t>
  </si>
  <si>
    <t>Муниципальное казенное учреждение "Транспортно-хозяйственная эксплуатационная служба"</t>
  </si>
  <si>
    <t xml:space="preserve">Шлиссельбургское городское поселение Кировского муниципального района  </t>
  </si>
  <si>
    <t>ООО "Бассейны "Атлантика"</t>
  </si>
  <si>
    <t>4.5.1.</t>
  </si>
  <si>
    <t>4.5.2.</t>
  </si>
  <si>
    <t>Сертоловское городское поселение Всеволожского муниципального района</t>
  </si>
  <si>
    <t>4.4.1.</t>
  </si>
  <si>
    <t>4.4.2.</t>
  </si>
  <si>
    <t>Котельское сельское поселение Кингисеппского муниципального района</t>
  </si>
  <si>
    <t>Каменногорское городское поселение Выборгского района</t>
  </si>
  <si>
    <t>4.6.1.</t>
  </si>
  <si>
    <t>4.6.2.</t>
  </si>
  <si>
    <t>4.7.1.</t>
  </si>
  <si>
    <t>4.7.2.</t>
  </si>
  <si>
    <t>4.8.1.</t>
  </si>
  <si>
    <t>4.8.2.</t>
  </si>
  <si>
    <t>№47-1-1-3-025974-2020 от 19.06.2020</t>
  </si>
  <si>
    <t>Администрация муниципального образования "Каменногорское городское поселение" Выборгского района</t>
  </si>
  <si>
    <t>115249,27 (в ценах 2020 года, в том числе ПИР- 2491,52)</t>
  </si>
  <si>
    <t>696367,83                        (в ценах 2019 года.)</t>
  </si>
  <si>
    <t>3.2.</t>
  </si>
  <si>
    <t>4.3.1.</t>
  </si>
  <si>
    <t>4.3.2.</t>
  </si>
  <si>
    <t xml:space="preserve">в стадии подготовки к заключению концессионного соглашения </t>
  </si>
  <si>
    <t>№47-1-0044-20 от 17.03.2020</t>
  </si>
  <si>
    <t>Создание (строительство)                                  и эксплуатация объекта спорта -многофункционального спортивного комплекса в г. Тосно в рамках концессионного соглашения</t>
  </si>
  <si>
    <t>Создание (строительство)                                  и эксплуатация объекта спорта -многофункционального спортивного комплекса в г. Мурино Всеволожского мунициапльного района в рамках концессионного соглашения</t>
  </si>
  <si>
    <t>2021-2023</t>
  </si>
  <si>
    <t>№ 47-1-0150-18 от 03.07.2018</t>
  </si>
  <si>
    <t xml:space="preserve">Строительство спортивного комплекса в пос. Токсово, ул. Спортивная, д.6 </t>
  </si>
  <si>
    <t>95151,04 в ценах 2017 года, в том числе ПИР-7719,77</t>
  </si>
  <si>
    <t>Сертоловское муниципальное учреждение "Оказание улуг "Развитие"</t>
  </si>
  <si>
    <t>Администрация муниципального образования "Котельское сельское поселение" Кингисеппского муниципального района Ленинградской области</t>
  </si>
  <si>
    <t>Федоровское городское поселение Тосненского  района</t>
  </si>
  <si>
    <t xml:space="preserve">Капитальный ремонт МКУК ДК Федоровское  в части спортивного зала и группы вспомогательных помещений по адресу: Ленинградская область, Тосненский район, г.п. Федоровское, ул. Шоссейная, д.7 </t>
  </si>
  <si>
    <t>Капитальный ремонт стадиона пос. Романовка Всеволожского района (трибуны, ограждения)</t>
  </si>
  <si>
    <t>Романовское сельское поселение Всеволожского муниципального  района</t>
  </si>
  <si>
    <t>Капитальный ремонт стадиона "Авангард" МАУ "Спортивно-зрелищный комплекс "Фаворит"</t>
  </si>
  <si>
    <t>№47-1-0015-20 от 24.01.2020</t>
  </si>
  <si>
    <t>№47-1-0043-20 от 16.03.2020</t>
  </si>
  <si>
    <t>№47-1-1-2-017308-2020 от 14.05.2020</t>
  </si>
  <si>
    <t>484334,02 (в ценах 2020 года, в том числе ПИР- 19974,06)</t>
  </si>
  <si>
    <t>№47-1-1-3-058972-2020 от 23.11.2020</t>
  </si>
  <si>
    <t>2019-2022</t>
  </si>
  <si>
    <t>(приложение 1 )</t>
  </si>
  <si>
    <t>Объект капитального строительства "Физкультурно- оздоровительный комплекс дер. Новолисино" по адресу: Ленинградская область, Тосненский район, дер.Новолисино, ул.Заводская, д.5а</t>
  </si>
  <si>
    <t>Здание крытой ледовой арены по адресу: Ленинградская область, г. Волхов, пр. Державина, уч.№65а</t>
  </si>
  <si>
    <t>Строительство физкультурно-оздоровительного комплекса с плавательным бассейном и универсальным залом (ФОК), на земельном участке по адресу: Ленинградская область, Всеволожский муниципальный р-н, г. Всеволожск, линия 4-я</t>
  </si>
  <si>
    <t xml:space="preserve">Строительство объекта "Физкультурно- оздоровительный комплекс с универсальным игровым залом 36х18 м в г. Сертолово Ленинградской области" по адресу: Ленинградская область, г. Сертолово, в районе д.6 корп.2 по ул. Центральная </t>
  </si>
  <si>
    <t>Физкультурно- оздоровительный комплекс с залом размерами 30*18м по адресу: Ленинградская область, г. Гатчина, ул. Чехова, 9а</t>
  </si>
  <si>
    <t>4.9.</t>
  </si>
  <si>
    <t>Капитальный ремонт стадиона МБУ Всеволожская спортивная школа Олимпийского резерва муниципального образования "Всеволожский муниципальный район" Ленинградской области, по адресу: Ленинградская область, Всеволожский муниципальный район, Морозовское городское поселение, г.п. им. Морозова, ул. Спорта, участок №13</t>
  </si>
  <si>
    <t xml:space="preserve">"Город Выборг" Выборгского района </t>
  </si>
  <si>
    <t>№47-1-1-2-010118-2021 от 09.03.2021</t>
  </si>
  <si>
    <t>2020-2023</t>
  </si>
  <si>
    <t xml:space="preserve"> Муниципальное казенное учреждение "Управление капитального строительства" Кировского муниципального района  Ленинградской области</t>
  </si>
  <si>
    <t>1.4.</t>
  </si>
  <si>
    <t>1.4.1.</t>
  </si>
  <si>
    <t>Муниципальное казенное учреждение "Управление строительства муниципального образования "Город Гатчина"</t>
  </si>
  <si>
    <t>Реконструкция тренировочной площадки по адресу: Ленинградская область, Выборгский район, МО «Рощинское городское поселение» пос. Рощино, ул. Советская, д.20, в том числе поставка комплекта оборудования и материалов для устройства искусственного покрытия футбольного поля (с сертификацией)</t>
  </si>
  <si>
    <t xml:space="preserve"> Администрация муниципального образования Шлиссельбургское городское поселение Кировского муниципального района Ленинградской области                </t>
  </si>
  <si>
    <t xml:space="preserve">МБУ "Всеволожская спортивная школа олимпийского резерва" муниципального образования "Всеволожский муниципальный район" Ленинградской области» </t>
  </si>
  <si>
    <t>3.3.</t>
  </si>
  <si>
    <t>1.1.</t>
  </si>
  <si>
    <t>2025</t>
  </si>
  <si>
    <t>Итого по госпрограмме</t>
  </si>
  <si>
    <t>Всего по госпрограмме</t>
  </si>
  <si>
    <t>Капитальный ремонт объектов физической культуры и спорта</t>
  </si>
  <si>
    <t>2026</t>
  </si>
  <si>
    <t>2027</t>
  </si>
  <si>
    <t>2028</t>
  </si>
  <si>
    <t>2029</t>
  </si>
  <si>
    <t>2030</t>
  </si>
  <si>
    <t>2022-2030</t>
  </si>
  <si>
    <t>1. Федеральный проект «Развитие физической культуры и массового спорта»</t>
  </si>
  <si>
    <t>1.2.</t>
  </si>
  <si>
    <t>1.3.</t>
  </si>
  <si>
    <t>1.5.1.</t>
  </si>
  <si>
    <t>Итого по Федеральным проектам: «Развитие физической культуры и массового спорта», «Развитие спорта высших достижений».</t>
  </si>
  <si>
    <t>Всего по Федеральным проектам: «Развитие физической культуры и массового спорта», «Развитие спорта высших достижений».</t>
  </si>
  <si>
    <t>2. Федеральный проект «Развитие физической культуры и массового спорта», федеральный проект «Развитие спорта высших достижений».</t>
  </si>
  <si>
    <t xml:space="preserve"> 3. Федеральный проект «Спорт – норма жизни». </t>
  </si>
  <si>
    <t>3.3.1.</t>
  </si>
  <si>
    <t>3.3.2.</t>
  </si>
  <si>
    <t>3.4.</t>
  </si>
  <si>
    <t>3.4.1.</t>
  </si>
  <si>
    <t>3.4.2.</t>
  </si>
  <si>
    <t>3.5.</t>
  </si>
  <si>
    <t>3.5.1.</t>
  </si>
  <si>
    <t>3.5.2.</t>
  </si>
  <si>
    <t>3.6.</t>
  </si>
  <si>
    <t>3.6.1.</t>
  </si>
  <si>
    <t>3.6.2.</t>
  </si>
  <si>
    <t>4.1.1.</t>
  </si>
  <si>
    <t>4.1.2.</t>
  </si>
  <si>
    <t>4.2.1</t>
  </si>
  <si>
    <t>4.2.2.</t>
  </si>
  <si>
    <t>4. Мероприятия, направленные на достижение целей Федерального проекта «Спорт - норма жизни»</t>
  </si>
  <si>
    <t>4.9.1.</t>
  </si>
  <si>
    <t>4.9.2.</t>
  </si>
  <si>
    <t>4.10.</t>
  </si>
  <si>
    <t>4.10.1.</t>
  </si>
  <si>
    <t>4.10.2.</t>
  </si>
  <si>
    <t>4.11.</t>
  </si>
  <si>
    <t>4.11.1.</t>
  </si>
  <si>
    <t>4.11.2.</t>
  </si>
  <si>
    <t>Капитальный ремонт плоскостных сооружений стадиона "Металлург" по адресу: Ленинградская область, г. Волхов, Волховский пр., 16</t>
  </si>
  <si>
    <t xml:space="preserve">Капитальный ремонт спортивной площадки, расположенной по адресу: Ленинградская область, Всеволожский район, г.п. им. Морозова, ул. Ладожская </t>
  </si>
  <si>
    <t xml:space="preserve">Капитальный ремонт хоккейного комплекса в д. Сяськелево Гатчинского района Ленинградской области </t>
  </si>
  <si>
    <t>Капитальный ремонт хоккейной коробки д. Куровицы</t>
  </si>
  <si>
    <t xml:space="preserve">Капитальный ремонт теннисных кортов и модульного здания теннисного клуба 
в д. Новое Девяткино Всеволожского района Ленинградской области
</t>
  </si>
  <si>
    <t xml:space="preserve">Капитальный ремонт универсальной спортивной площадки в пос. Любань Ленинградской области Тосненского района </t>
  </si>
  <si>
    <t>Капитальный ремонт Дома спорта "Юность" по адресу: Ленинградская область, город Волхов, Волховский проспект, 26, 187402</t>
  </si>
  <si>
    <t>Капитальный ремонт стадиона пос. Романовка Всеволожского района Ленинградской области</t>
  </si>
  <si>
    <t>Капитальный ремонт здания МАУ ФОК «Штандарт» по адресу: Ленинградская обл., г. Лодейное Поле, ул. Коммунаров, д.6</t>
  </si>
  <si>
    <t>Капитальный ремонт здания МАУ «Лодейнопольская спортивная школа» по адресу: Ленинградская область, г. Лодейное поле, ул. Титова, д.45, к.1</t>
  </si>
  <si>
    <t>Капитальный ремонт ограждения и тренажеров открытой спортивной площадки по адресу: Ленинградская область, Ломоносовский район, дер. Пеники, ул. Новая, у д.16</t>
  </si>
  <si>
    <t>«Капитальный ремонт хоккейной коробки в части устройства бесшовного резинового покрытия по адресу Ленинградская обл, Волосовский р-н, п. Кикерино»</t>
  </si>
  <si>
    <t xml:space="preserve">Капитальный ремонт спортивной площадки в дер. Суоранда, ул. Школьная </t>
  </si>
  <si>
    <t xml:space="preserve">Капитальный ремонт спортивной площадки в д. Заневка 50 </t>
  </si>
  <si>
    <t>4.12.</t>
  </si>
  <si>
    <t>4.12.1.</t>
  </si>
  <si>
    <t>4.12.2.</t>
  </si>
  <si>
    <t>4.13.</t>
  </si>
  <si>
    <t>4.13.1.</t>
  </si>
  <si>
    <t>4.13.2.</t>
  </si>
  <si>
    <t>4.14.</t>
  </si>
  <si>
    <t>4.14.1.</t>
  </si>
  <si>
    <t>4.14.2.</t>
  </si>
  <si>
    <t>4.15.</t>
  </si>
  <si>
    <t>4.15.1.</t>
  </si>
  <si>
    <t>4.15.2.</t>
  </si>
  <si>
    <t>4.16.1.</t>
  </si>
  <si>
    <t>4.16.2.</t>
  </si>
  <si>
    <t>4.17.</t>
  </si>
  <si>
    <t>4.18.1.</t>
  </si>
  <si>
    <t>4.18.2.</t>
  </si>
  <si>
    <t>4.17.1.</t>
  </si>
  <si>
    <t>4.17.2.</t>
  </si>
  <si>
    <t>4.18</t>
  </si>
  <si>
    <t>4.19</t>
  </si>
  <si>
    <t>4.19.1.</t>
  </si>
  <si>
    <t>4.19.2.</t>
  </si>
  <si>
    <t>4.20</t>
  </si>
  <si>
    <t>4.20.1.</t>
  </si>
  <si>
    <t>4.20.2.</t>
  </si>
  <si>
    <t>4.21.</t>
  </si>
  <si>
    <t>4.21.1.</t>
  </si>
  <si>
    <t>4.21.2.</t>
  </si>
  <si>
    <t>4.22.</t>
  </si>
  <si>
    <t>4.22.1.</t>
  </si>
  <si>
    <t>4.22.2.</t>
  </si>
  <si>
    <t>4.23.</t>
  </si>
  <si>
    <t>4.23.1.</t>
  </si>
  <si>
    <t>4.23.2.</t>
  </si>
  <si>
    <t>4.24.</t>
  </si>
  <si>
    <t>4.24.1.</t>
  </si>
  <si>
    <t>4.24.2.</t>
  </si>
  <si>
    <t>4.25.</t>
  </si>
  <si>
    <t>4.25.1.</t>
  </si>
  <si>
    <t>4.25.2.</t>
  </si>
  <si>
    <t>4.26.</t>
  </si>
  <si>
    <t>4.26.1.</t>
  </si>
  <si>
    <t>4.26.2.</t>
  </si>
  <si>
    <t>Итого на капитальный ремонт объектов физической культуры и спорта</t>
  </si>
  <si>
    <t>Всего на капитальный ремонт объектов физической культуры и спорта</t>
  </si>
  <si>
    <t>Морозовское городское поселение Всеволожского муниципального района</t>
  </si>
  <si>
    <t>Город Волхов Волховского района</t>
  </si>
  <si>
    <t>Сяськелевское сельское поселение Гатчинского муниципального района</t>
  </si>
  <si>
    <t>Сиверское городкое поселение Гатчинского муниципального района</t>
  </si>
  <si>
    <t>Новодевяткинское сельское поселение Всеволожского муниципального района</t>
  </si>
  <si>
    <t>Вознесенское городское поселение Подпорожского муниципального района</t>
  </si>
  <si>
    <t xml:space="preserve"> Любанское городское поселение Тосненского района</t>
  </si>
  <si>
    <t>Пениковское сельское поселение Ломоносовского муниципального района</t>
  </si>
  <si>
    <t>Калитинское сельское поселение Волосовского муниципального района</t>
  </si>
  <si>
    <t>Заневское городское поселение Всеволожского муниципального района</t>
  </si>
  <si>
    <t>№47-1-1-2-057339-2021 от 05.10.2021</t>
  </si>
  <si>
    <t>Капитальный ремонт  УМП "Плавательный бассейн" по адресу: Ленинградская область, Кировский район, г. Кировск, ул. Молодежная, д.15</t>
  </si>
  <si>
    <t>Капитальный ремонт здания легкоатлетического манежа, систем наружного освещения и информационного табло на стадионе Металлург по адресу: Ленинградская область, г. Волхов, Волховский проспект, 16</t>
  </si>
  <si>
    <t>№0-2-1-0373-20 от 14.12.2020</t>
  </si>
  <si>
    <t>6618,10435 (в ценах 2020года)</t>
  </si>
  <si>
    <t xml:space="preserve">№03-12-20             от 03.12.2020 </t>
  </si>
  <si>
    <t>3002,519             (в ценах 2020 года)</t>
  </si>
  <si>
    <t>84 491,39          (в ценах 2018 года)</t>
  </si>
  <si>
    <t>61150,15                        (в ценах 2016 года, в том числе ПИР- 1698,45)</t>
  </si>
  <si>
    <t>139 269,28              (в ценах 2020 года)</t>
  </si>
  <si>
    <t>89968,97                (в ценах 2020г., в том числе ПИР 1188,08)</t>
  </si>
  <si>
    <t>200137,31              (в ценах 2021 года)</t>
  </si>
  <si>
    <t>90739,73                     (в ценах 2019 года)</t>
  </si>
  <si>
    <t>14455,11          (в ценах 2019 года)</t>
  </si>
  <si>
    <t>74483,01                (в ценах 2019 года)</t>
  </si>
  <si>
    <t>4751,788           (в ценах 2020 года)</t>
  </si>
  <si>
    <t>0-2-1-0007-21 от 09.02.2021</t>
  </si>
  <si>
    <t>4118,60009       (в ценах 2021 года)</t>
  </si>
  <si>
    <t xml:space="preserve">Капитальный ремонт площадки скейтборда,                                            Всеволожский МР, 
д. Новое Девяткино, ул. Спортивная
</t>
  </si>
  <si>
    <t>5889,5448            (в ценах 2021 года)</t>
  </si>
  <si>
    <t>7887,3252                      (в ценах 2021 года)</t>
  </si>
  <si>
    <t>Капитальный ремонт "Физкультурно-оздоровительный комплекс ФОК, расположенный по адресу:Ленинградская область, Подпорожский район, п. Вознесенье, ул. Горная, д.28"</t>
  </si>
  <si>
    <t>31160,43               (в ценах 2020 года, в том числе ПИР-955,24)</t>
  </si>
  <si>
    <t>№77-2-1-2-0245-21* от 15.02.2021, №77-2-1-2-0255-21* от 16.02.2021</t>
  </si>
  <si>
    <t>32704,93                (в ценах 2020 года)</t>
  </si>
  <si>
    <t>78-2-1-2-0040-21 от 02.2021</t>
  </si>
  <si>
    <t>№78-2-1-2-0041-21                              от 02.2021</t>
  </si>
  <si>
    <t>№47-1-1-2-038499-2020                            от 17.08.2020</t>
  </si>
  <si>
    <t>№47-1-1-2-066713-2020                                 от 23.12.2021</t>
  </si>
  <si>
    <t>№47-1-1-2-026372-2020                             от 25.05.2021</t>
  </si>
  <si>
    <t>141232,53                 (в ценах 2020года)</t>
  </si>
  <si>
    <t>№47-2-1-2-0186-21 от 12.08.2021</t>
  </si>
  <si>
    <t>5604,6                      (в ценах 2021 года)</t>
  </si>
  <si>
    <t>№47-2-1-2-0190-21 от 18.08.2021</t>
  </si>
  <si>
    <t>9831,47                  (в ценах 2021 года)</t>
  </si>
  <si>
    <t>№18/2-08-21 от 18.08.2021</t>
  </si>
  <si>
    <t>6555,576              (в ценах 2021 года)</t>
  </si>
  <si>
    <t>№17/1-08-21 от 17.08.2021</t>
  </si>
  <si>
    <t>5309,146       (в ценах 2021 года)</t>
  </si>
  <si>
    <t>№38-2021/ЭСМ от 20.08.2021г.</t>
  </si>
  <si>
    <t>1804,8               (в ценах 2021 года)</t>
  </si>
  <si>
    <t>№0-2-1-0155-21       от 19.08.2021</t>
  </si>
  <si>
    <t>9996,80535                         (в ценах 2021 года)</t>
  </si>
  <si>
    <t>№0-2-1-0156-21        от 20.08.2021</t>
  </si>
  <si>
    <t>4338,3912        (в ценах 2021 года)</t>
  </si>
  <si>
    <t>№47-1-1-2-013259-2020                                        от 21.04.2020</t>
  </si>
  <si>
    <t>№0-2-1-0177-20, №0-2-1-0176-20        от 27.04.2020</t>
  </si>
  <si>
    <t>33080,32             (в ценах 2020 года)</t>
  </si>
  <si>
    <t>Федеральный проект «Развитие физической культуры и массового спорта»</t>
  </si>
  <si>
    <t>2021-2026</t>
  </si>
  <si>
    <t>3.7.</t>
  </si>
  <si>
    <t>3.7.1.</t>
  </si>
  <si>
    <t>3.7.2.</t>
  </si>
  <si>
    <t>11100,5268 (в ценах 2021 года)</t>
  </si>
  <si>
    <t>Перечень объектов</t>
  </si>
  <si>
    <t>4.16.</t>
  </si>
  <si>
    <t>№47-1-1-3-033218-2020 от 22.07.2020</t>
  </si>
  <si>
    <t xml:space="preserve"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 </t>
  </si>
  <si>
    <t>501868,93 (в ценах 2020 года, в том числе ПИР- 11684,75)</t>
  </si>
  <si>
    <t>3.8.</t>
  </si>
  <si>
    <t>3.8.1.</t>
  </si>
  <si>
    <t>3.8.2.</t>
  </si>
  <si>
    <t>Создание (строительство)                                       и эксплуатация объекта спорта -плавательного бассейна в г. Гатчина                     в рамках концессионного соглашения</t>
  </si>
  <si>
    <t>2018-2022</t>
  </si>
  <si>
    <t>№47-1-1-3-0161-18 от 09.06.2018 (по проекту)                                   №47-1-0130-18             от 14.06.2018 (по смете)</t>
  </si>
  <si>
    <t xml:space="preserve">689 957,02                    (в ценах 2017 года,  в том числе ПИР- 15 796,9)   </t>
  </si>
  <si>
    <t>ООО "Бассейн ГАТ"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</si>
</sst>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#,##0.0_р_.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  <numFmt numFmtId="183" formatCode="_-* #,##0_р_._-;\-* #,##0_р_._-;_-* &quot;-&quot;??_р_._-;_-@_-"/>
    <numFmt numFmtId="184" formatCode="_-* #,##0.0\ _₽_-;\-* #,##0.0\ _₽_-;_-* &quot;-&quot;?\ _₽_-;_-@_-"/>
    <numFmt numFmtId="185" formatCode="#,##0.0_ ;\-#,##0.0\ "/>
    <numFmt numFmtId="186" formatCode="[$-FC19]d\ mmmm\ yyyy\ &quot;г.&quot;"/>
    <numFmt numFmtId="187" formatCode="0000"/>
    <numFmt numFmtId="188" formatCode="#,##0.000_р_."/>
    <numFmt numFmtId="189" formatCode="#,##0.0000_р_."/>
    <numFmt numFmtId="190" formatCode="#,##0.00000_р_."/>
    <numFmt numFmtId="191" formatCode="#,##0.000000_р_."/>
    <numFmt numFmtId="192" formatCode="#,##0.0000000_р_."/>
    <numFmt numFmtId="193" formatCode="_-* #,##0.000_р_._-;\-* #,##0.000_р_._-;_-* &quot;-&quot;??_р_._-;_-@_-"/>
    <numFmt numFmtId="194" formatCode="#,##0_р_.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#,##0.000"/>
    <numFmt numFmtId="198" formatCode="0.000"/>
    <numFmt numFmtId="199" formatCode="0.00000"/>
    <numFmt numFmtId="200" formatCode="0.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"/>
    <numFmt numFmtId="211" formatCode="0.0000000000000000000"/>
    <numFmt numFmtId="212" formatCode="0.00000000000000000000"/>
    <numFmt numFmtId="213" formatCode="0.000000000000000000000"/>
    <numFmt numFmtId="214" formatCode="0.0000000000000000000000"/>
    <numFmt numFmtId="215" formatCode="0.00000000000000000000000"/>
    <numFmt numFmtId="216" formatCode="0.000000000000000000000000"/>
    <numFmt numFmtId="217" formatCode="0.0000000000000000000000000"/>
    <numFmt numFmtId="218" formatCode="0.0000000"/>
    <numFmt numFmtId="219" formatCode="0.000000"/>
    <numFmt numFmtId="220" formatCode="0.00000000"/>
    <numFmt numFmtId="221" formatCode="0.00000000000000000000000000"/>
    <numFmt numFmtId="222" formatCode="0.000000000000000000000000000"/>
    <numFmt numFmtId="223" formatCode="0.0000000000000000000000000000"/>
    <numFmt numFmtId="224" formatCode="0.00000000000000000000000000000"/>
    <numFmt numFmtId="225" formatCode="0.000000000000000000000000000000"/>
    <numFmt numFmtId="226" formatCode="#,##0.00000000_р_."/>
    <numFmt numFmtId="227" formatCode="#,##0.0000000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8"/>
      <name val="Calibri"/>
      <family val="2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0" fillId="0" borderId="0" xfId="0" applyFont="1" applyFill="1" applyBorder="1" applyAlignment="1">
      <alignment/>
    </xf>
    <xf numFmtId="224" fontId="31" fillId="0" borderId="0" xfId="0" applyNumberFormat="1" applyFont="1" applyFill="1" applyAlignment="1">
      <alignment/>
    </xf>
    <xf numFmtId="225" fontId="31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center" vertical="center" wrapText="1"/>
    </xf>
    <xf numFmtId="9" fontId="3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60" applyNumberFormat="1" applyFont="1" applyFill="1" applyBorder="1" applyAlignment="1">
      <alignment horizontal="center" vertical="top" shrinkToFit="1"/>
    </xf>
    <xf numFmtId="182" fontId="2" fillId="0" borderId="10" xfId="6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75" fontId="2" fillId="0" borderId="10" xfId="6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6" fillId="0" borderId="10" xfId="6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/>
    </xf>
    <xf numFmtId="4" fontId="6" fillId="0" borderId="10" xfId="6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6" fillId="0" borderId="10" xfId="6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 wrapText="1"/>
    </xf>
    <xf numFmtId="1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right" vertical="center" wrapText="1"/>
    </xf>
    <xf numFmtId="175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/>
    </xf>
    <xf numFmtId="176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6" fillId="0" borderId="12" xfId="0" applyFont="1" applyFill="1" applyBorder="1" applyAlignment="1">
      <alignment vertical="top" wrapText="1"/>
    </xf>
    <xf numFmtId="175" fontId="2" fillId="0" borderId="12" xfId="0" applyNumberFormat="1" applyFont="1" applyFill="1" applyBorder="1" applyAlignment="1">
      <alignment horizontal="center" vertical="top"/>
    </xf>
    <xf numFmtId="174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76" fontId="2" fillId="0" borderId="14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left" vertical="top" wrapText="1"/>
    </xf>
    <xf numFmtId="174" fontId="2" fillId="0" borderId="11" xfId="0" applyNumberFormat="1" applyFont="1" applyFill="1" applyBorder="1" applyAlignment="1">
      <alignment horizontal="left" vertical="top" wrapText="1"/>
    </xf>
    <xf numFmtId="174" fontId="2" fillId="0" borderId="16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198" fontId="2" fillId="0" borderId="10" xfId="0" applyNumberFormat="1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tabSelected="1" view="pageBreakPreview" zoomScale="70" zoomScaleNormal="75" zoomScaleSheetLayoutView="70" zoomScalePageLayoutView="60" workbookViewId="0" topLeftCell="C58">
      <selection activeCell="V19" sqref="V19"/>
    </sheetView>
  </sheetViews>
  <sheetFormatPr defaultColWidth="8.8515625" defaultRowHeight="15"/>
  <cols>
    <col min="1" max="1" width="8.7109375" style="24" customWidth="1"/>
    <col min="2" max="2" width="44.28125" style="2" customWidth="1"/>
    <col min="3" max="3" width="14.421875" style="19" customWidth="1"/>
    <col min="4" max="4" width="12.28125" style="11" customWidth="1"/>
    <col min="5" max="5" width="21.28125" style="11" customWidth="1"/>
    <col min="6" max="6" width="17.8515625" style="2" customWidth="1"/>
    <col min="7" max="8" width="24.8515625" style="2" customWidth="1"/>
    <col min="9" max="9" width="16.8515625" style="2" customWidth="1"/>
    <col min="10" max="10" width="26.140625" style="2" customWidth="1"/>
    <col min="11" max="11" width="18.421875" style="2" customWidth="1"/>
    <col min="12" max="12" width="20.7109375" style="2" customWidth="1"/>
    <col min="13" max="13" width="19.7109375" style="2" customWidth="1"/>
    <col min="14" max="14" width="16.28125" style="2" customWidth="1"/>
    <col min="15" max="15" width="29.8515625" style="2" customWidth="1"/>
    <col min="16" max="16" width="1.8515625" style="2" hidden="1" customWidth="1"/>
    <col min="17" max="18" width="9.140625" style="2" hidden="1" customWidth="1"/>
    <col min="19" max="19" width="0.13671875" style="2" hidden="1" customWidth="1"/>
    <col min="20" max="20" width="9.140625" style="2" hidden="1" customWidth="1"/>
    <col min="21" max="21" width="20.8515625" style="2" customWidth="1"/>
    <col min="22" max="22" width="58.421875" style="2" customWidth="1"/>
    <col min="23" max="16384" width="8.8515625" style="2" customWidth="1"/>
  </cols>
  <sheetData>
    <row r="1" spans="1:16" ht="18.75">
      <c r="A1" s="1"/>
      <c r="B1" s="1"/>
      <c r="C1" s="18"/>
      <c r="D1" s="1"/>
      <c r="E1" s="1"/>
      <c r="F1" s="1"/>
      <c r="G1" s="1"/>
      <c r="H1" s="1"/>
      <c r="I1" s="1"/>
      <c r="J1" s="1"/>
      <c r="K1" s="1"/>
      <c r="L1" s="1"/>
      <c r="M1" s="27" t="s">
        <v>7</v>
      </c>
      <c r="N1" s="1"/>
      <c r="O1" s="27"/>
      <c r="P1" s="27"/>
    </row>
    <row r="2" spans="1:16" ht="18.75">
      <c r="A2" s="1"/>
      <c r="B2" s="1"/>
      <c r="C2" s="18"/>
      <c r="D2" s="3"/>
      <c r="E2" s="3"/>
      <c r="F2" s="1"/>
      <c r="G2" s="1"/>
      <c r="H2" s="1"/>
      <c r="I2" s="1"/>
      <c r="J2" s="1"/>
      <c r="K2" s="1"/>
      <c r="L2" s="1"/>
      <c r="M2" s="27" t="s">
        <v>8</v>
      </c>
      <c r="N2" s="1"/>
      <c r="O2" s="27"/>
      <c r="P2" s="27"/>
    </row>
    <row r="3" spans="1:19" ht="24" customHeight="1">
      <c r="A3" s="1"/>
      <c r="B3" s="1"/>
      <c r="C3" s="18"/>
      <c r="D3" s="3"/>
      <c r="E3" s="3"/>
      <c r="F3" s="1"/>
      <c r="G3" s="1"/>
      <c r="H3" s="1"/>
      <c r="I3" s="1"/>
      <c r="J3" s="1"/>
      <c r="K3" s="1"/>
      <c r="L3" s="1"/>
      <c r="M3" s="27" t="s">
        <v>3</v>
      </c>
      <c r="N3" s="1"/>
      <c r="O3" s="27"/>
      <c r="P3" s="27"/>
      <c r="Q3" s="4"/>
      <c r="R3" s="4"/>
      <c r="S3" s="4"/>
    </row>
    <row r="4" spans="1:19" ht="19.5" customHeight="1">
      <c r="A4" s="1"/>
      <c r="B4" s="1"/>
      <c r="C4" s="18"/>
      <c r="D4" s="3"/>
      <c r="E4" s="3"/>
      <c r="F4" s="1"/>
      <c r="G4" s="1"/>
      <c r="H4" s="1"/>
      <c r="I4" s="1"/>
      <c r="J4" s="1"/>
      <c r="K4" s="1"/>
      <c r="L4" s="1"/>
      <c r="M4" s="27" t="s">
        <v>9</v>
      </c>
      <c r="N4" s="1"/>
      <c r="O4" s="27"/>
      <c r="P4" s="27"/>
      <c r="Q4" s="4"/>
      <c r="R4" s="4"/>
      <c r="S4" s="4"/>
    </row>
    <row r="5" spans="1:19" ht="19.5" customHeight="1">
      <c r="A5" s="1"/>
      <c r="B5" s="1"/>
      <c r="C5" s="18"/>
      <c r="D5" s="3"/>
      <c r="E5" s="3"/>
      <c r="F5" s="1"/>
      <c r="G5" s="1"/>
      <c r="H5" s="1"/>
      <c r="I5" s="1"/>
      <c r="J5" s="1"/>
      <c r="K5" s="1"/>
      <c r="L5" s="1"/>
      <c r="M5" s="27" t="s">
        <v>10</v>
      </c>
      <c r="N5" s="1"/>
      <c r="O5" s="27"/>
      <c r="P5" s="27"/>
      <c r="Q5" s="4"/>
      <c r="R5" s="4"/>
      <c r="S5" s="4"/>
    </row>
    <row r="6" spans="1:19" ht="19.5" customHeight="1">
      <c r="A6" s="1"/>
      <c r="B6" s="1"/>
      <c r="C6" s="18"/>
      <c r="D6" s="3"/>
      <c r="E6" s="3"/>
      <c r="F6" s="1"/>
      <c r="G6" s="1"/>
      <c r="H6" s="1"/>
      <c r="I6" s="1"/>
      <c r="J6" s="1"/>
      <c r="K6" s="1"/>
      <c r="L6" s="1"/>
      <c r="M6" s="27" t="s">
        <v>45</v>
      </c>
      <c r="N6" s="1"/>
      <c r="O6" s="27"/>
      <c r="P6" s="27"/>
      <c r="Q6" s="4"/>
      <c r="R6" s="4"/>
      <c r="S6" s="4"/>
    </row>
    <row r="7" spans="1:19" ht="19.5" customHeight="1">
      <c r="A7" s="1"/>
      <c r="B7" s="1"/>
      <c r="C7" s="18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"/>
      <c r="R7" s="4"/>
      <c r="S7" s="4"/>
    </row>
    <row r="8" spans="1:19" ht="19.5" customHeight="1">
      <c r="A8" s="1"/>
      <c r="B8" s="1"/>
      <c r="C8" s="18"/>
      <c r="D8" s="3"/>
      <c r="E8" s="3"/>
      <c r="F8" s="1"/>
      <c r="G8" s="125" t="s">
        <v>336</v>
      </c>
      <c r="H8" s="125"/>
      <c r="I8" s="125"/>
      <c r="J8" s="125"/>
      <c r="K8" s="1"/>
      <c r="L8" s="1"/>
      <c r="M8" s="27" t="s">
        <v>150</v>
      </c>
      <c r="N8" s="1"/>
      <c r="O8" s="27"/>
      <c r="P8" s="27"/>
      <c r="Q8" s="4"/>
      <c r="R8" s="4"/>
      <c r="S8" s="4"/>
    </row>
    <row r="9" spans="1:19" ht="19.5" customHeight="1">
      <c r="A9" s="125" t="s">
        <v>32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4"/>
      <c r="Q9" s="4"/>
      <c r="R9" s="4"/>
      <c r="S9" s="4"/>
    </row>
    <row r="10" spans="1:19" ht="19.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4"/>
      <c r="Q10" s="4"/>
      <c r="R10" s="4"/>
      <c r="S10" s="4"/>
    </row>
    <row r="11" spans="1:19" ht="21" customHeight="1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4"/>
      <c r="Q11" s="4"/>
      <c r="R11" s="4"/>
      <c r="S11" s="4"/>
    </row>
    <row r="12" spans="1:22" ht="90" customHeight="1">
      <c r="A12" s="134" t="s">
        <v>11</v>
      </c>
      <c r="B12" s="134" t="s">
        <v>70</v>
      </c>
      <c r="C12" s="182" t="s">
        <v>71</v>
      </c>
      <c r="D12" s="134" t="s">
        <v>72</v>
      </c>
      <c r="E12" s="134" t="s">
        <v>73</v>
      </c>
      <c r="F12" s="134" t="s">
        <v>74</v>
      </c>
      <c r="G12" s="134" t="s">
        <v>15</v>
      </c>
      <c r="H12" s="14" t="s">
        <v>78</v>
      </c>
      <c r="I12" s="134" t="s">
        <v>0</v>
      </c>
      <c r="J12" s="175" t="s">
        <v>77</v>
      </c>
      <c r="K12" s="176"/>
      <c r="L12" s="176"/>
      <c r="M12" s="176"/>
      <c r="N12" s="177"/>
      <c r="O12" s="134" t="s">
        <v>76</v>
      </c>
      <c r="P12" s="4"/>
      <c r="Q12" s="4"/>
      <c r="R12" s="4"/>
      <c r="S12" s="4"/>
      <c r="V12" s="184"/>
    </row>
    <row r="13" spans="1:19" ht="91.5" customHeight="1">
      <c r="A13" s="136"/>
      <c r="B13" s="136"/>
      <c r="C13" s="183"/>
      <c r="D13" s="136"/>
      <c r="E13" s="136"/>
      <c r="F13" s="136"/>
      <c r="G13" s="136"/>
      <c r="H13" s="13"/>
      <c r="I13" s="136"/>
      <c r="J13" s="14" t="s">
        <v>1</v>
      </c>
      <c r="K13" s="14" t="s">
        <v>12</v>
      </c>
      <c r="L13" s="14" t="s">
        <v>13</v>
      </c>
      <c r="M13" s="14" t="s">
        <v>75</v>
      </c>
      <c r="N13" s="14" t="s">
        <v>14</v>
      </c>
      <c r="O13" s="136"/>
      <c r="P13" s="4"/>
      <c r="Q13" s="4"/>
      <c r="R13" s="4"/>
      <c r="S13" s="4"/>
    </row>
    <row r="14" spans="1:19" s="6" customFormat="1" ht="21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15"/>
      <c r="Q14" s="15"/>
      <c r="R14" s="15"/>
      <c r="S14" s="15"/>
    </row>
    <row r="15" spans="1:19" ht="21" customHeight="1">
      <c r="A15" s="175" t="s">
        <v>180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7"/>
      <c r="P15" s="4"/>
      <c r="Q15" s="4"/>
      <c r="R15" s="4"/>
      <c r="S15" s="4"/>
    </row>
    <row r="16" spans="1:15" ht="143.25" customHeight="1">
      <c r="A16" s="40" t="s">
        <v>169</v>
      </c>
      <c r="B16" s="41" t="s">
        <v>59</v>
      </c>
      <c r="C16" s="7">
        <v>149</v>
      </c>
      <c r="D16" s="41" t="s">
        <v>149</v>
      </c>
      <c r="E16" s="41" t="s">
        <v>53</v>
      </c>
      <c r="F16" s="41" t="s">
        <v>91</v>
      </c>
      <c r="G16" s="41" t="s">
        <v>25</v>
      </c>
      <c r="H16" s="41" t="s">
        <v>102</v>
      </c>
      <c r="I16" s="33" t="s">
        <v>4</v>
      </c>
      <c r="J16" s="42">
        <f>SUM(K16:N16)</f>
        <v>150892.2</v>
      </c>
      <c r="K16" s="43"/>
      <c r="L16" s="43">
        <f>15632+44923+14891.1</f>
        <v>75446.1</v>
      </c>
      <c r="M16" s="43">
        <v>75446.1</v>
      </c>
      <c r="N16" s="44"/>
      <c r="O16" s="45">
        <v>47787.80183</v>
      </c>
    </row>
    <row r="17" spans="1:15" ht="39.75" customHeight="1">
      <c r="A17" s="46" t="s">
        <v>79</v>
      </c>
      <c r="B17" s="47" t="s">
        <v>81</v>
      </c>
      <c r="C17" s="48"/>
      <c r="D17" s="48"/>
      <c r="E17" s="48"/>
      <c r="F17" s="48"/>
      <c r="G17" s="49"/>
      <c r="H17" s="49"/>
      <c r="I17" s="37"/>
      <c r="J17" s="42"/>
      <c r="K17" s="43"/>
      <c r="L17" s="42"/>
      <c r="M17" s="42"/>
      <c r="N17" s="44"/>
      <c r="O17" s="49"/>
    </row>
    <row r="18" spans="1:15" ht="41.25" customHeight="1">
      <c r="A18" s="50" t="s">
        <v>80</v>
      </c>
      <c r="B18" s="39" t="s">
        <v>82</v>
      </c>
      <c r="C18" s="39"/>
      <c r="D18" s="39"/>
      <c r="E18" s="39"/>
      <c r="F18" s="39"/>
      <c r="G18" s="39"/>
      <c r="H18" s="51"/>
      <c r="I18" s="33" t="s">
        <v>4</v>
      </c>
      <c r="J18" s="42">
        <f>SUM(K18:N18)</f>
        <v>150892.2</v>
      </c>
      <c r="K18" s="43"/>
      <c r="L18" s="43">
        <v>75446.1</v>
      </c>
      <c r="M18" s="43">
        <v>75446.1</v>
      </c>
      <c r="N18" s="44"/>
      <c r="O18" s="51"/>
    </row>
    <row r="19" spans="1:15" ht="182.25" customHeight="1">
      <c r="A19" s="40" t="s">
        <v>181</v>
      </c>
      <c r="B19" s="41" t="s">
        <v>153</v>
      </c>
      <c r="C19" s="7">
        <v>168</v>
      </c>
      <c r="D19" s="41" t="s">
        <v>149</v>
      </c>
      <c r="E19" s="41" t="s">
        <v>60</v>
      </c>
      <c r="F19" s="41" t="s">
        <v>92</v>
      </c>
      <c r="G19" s="41" t="s">
        <v>26</v>
      </c>
      <c r="H19" s="41" t="s">
        <v>103</v>
      </c>
      <c r="I19" s="33" t="s">
        <v>4</v>
      </c>
      <c r="J19" s="42">
        <f>SUM(K19:N19)</f>
        <v>37954.3</v>
      </c>
      <c r="K19" s="52"/>
      <c r="L19" s="43">
        <v>30000</v>
      </c>
      <c r="M19" s="43">
        <v>7954.3</v>
      </c>
      <c r="N19" s="44"/>
      <c r="O19" s="53">
        <v>194055.9</v>
      </c>
    </row>
    <row r="20" spans="1:15" ht="38.25" customHeight="1">
      <c r="A20" s="46" t="s">
        <v>83</v>
      </c>
      <c r="B20" s="47" t="s">
        <v>81</v>
      </c>
      <c r="C20" s="48"/>
      <c r="D20" s="48"/>
      <c r="E20" s="48"/>
      <c r="F20" s="48"/>
      <c r="G20" s="49"/>
      <c r="H20" s="49"/>
      <c r="I20" s="37"/>
      <c r="J20" s="42"/>
      <c r="K20" s="43"/>
      <c r="L20" s="42"/>
      <c r="M20" s="42"/>
      <c r="N20" s="44"/>
      <c r="O20" s="49"/>
    </row>
    <row r="21" spans="1:15" ht="43.5" customHeight="1">
      <c r="A21" s="50" t="s">
        <v>84</v>
      </c>
      <c r="B21" s="39" t="s">
        <v>82</v>
      </c>
      <c r="C21" s="39"/>
      <c r="D21" s="39"/>
      <c r="E21" s="39"/>
      <c r="F21" s="39"/>
      <c r="G21" s="39"/>
      <c r="H21" s="51"/>
      <c r="I21" s="54" t="s">
        <v>4</v>
      </c>
      <c r="J21" s="42">
        <f>SUM(K21:N21)</f>
        <v>37954.3</v>
      </c>
      <c r="K21" s="43"/>
      <c r="L21" s="43">
        <v>30000</v>
      </c>
      <c r="M21" s="43">
        <v>7954.3</v>
      </c>
      <c r="N21" s="44"/>
      <c r="O21" s="39"/>
    </row>
    <row r="22" spans="1:15" ht="171" customHeight="1">
      <c r="A22" s="40" t="s">
        <v>182</v>
      </c>
      <c r="B22" s="39" t="s">
        <v>61</v>
      </c>
      <c r="C22" s="7">
        <v>91</v>
      </c>
      <c r="D22" s="41" t="s">
        <v>36</v>
      </c>
      <c r="E22" s="41" t="s">
        <v>63</v>
      </c>
      <c r="F22" s="41" t="s">
        <v>93</v>
      </c>
      <c r="G22" s="41" t="s">
        <v>34</v>
      </c>
      <c r="H22" s="41" t="s">
        <v>164</v>
      </c>
      <c r="I22" s="33" t="s">
        <v>4</v>
      </c>
      <c r="J22" s="42">
        <f>SUM(K22:N22)</f>
        <v>73102.3</v>
      </c>
      <c r="K22" s="42"/>
      <c r="L22" s="42">
        <f>31554.3+4968.8+30000</f>
        <v>66523.1</v>
      </c>
      <c r="M22" s="42">
        <v>6579.2</v>
      </c>
      <c r="N22" s="42"/>
      <c r="O22" s="41">
        <v>23000</v>
      </c>
    </row>
    <row r="23" spans="1:15" ht="41.25" customHeight="1">
      <c r="A23" s="46" t="s">
        <v>85</v>
      </c>
      <c r="B23" s="55" t="s">
        <v>81</v>
      </c>
      <c r="C23" s="48"/>
      <c r="D23" s="48"/>
      <c r="E23" s="48"/>
      <c r="F23" s="48"/>
      <c r="G23" s="49"/>
      <c r="H23" s="49"/>
      <c r="I23" s="33"/>
      <c r="J23" s="42"/>
      <c r="K23" s="42"/>
      <c r="L23" s="42"/>
      <c r="M23" s="42"/>
      <c r="N23" s="42"/>
      <c r="O23" s="49"/>
    </row>
    <row r="24" spans="1:15" ht="49.5" customHeight="1">
      <c r="A24" s="50" t="s">
        <v>86</v>
      </c>
      <c r="B24" s="39" t="s">
        <v>82</v>
      </c>
      <c r="C24" s="39"/>
      <c r="D24" s="39"/>
      <c r="E24" s="39"/>
      <c r="F24" s="39"/>
      <c r="G24" s="39"/>
      <c r="H24" s="39"/>
      <c r="I24" s="33" t="s">
        <v>4</v>
      </c>
      <c r="J24" s="42">
        <f>SUM(K24:N24)</f>
        <v>73102.3</v>
      </c>
      <c r="K24" s="42"/>
      <c r="L24" s="42">
        <v>66523.1</v>
      </c>
      <c r="M24" s="42">
        <v>6579.2</v>
      </c>
      <c r="N24" s="42"/>
      <c r="O24" s="39"/>
    </row>
    <row r="25" spans="1:15" ht="141" customHeight="1">
      <c r="A25" s="40" t="s">
        <v>162</v>
      </c>
      <c r="B25" s="41" t="s">
        <v>152</v>
      </c>
      <c r="C25" s="7">
        <v>40</v>
      </c>
      <c r="D25" s="41" t="s">
        <v>36</v>
      </c>
      <c r="E25" s="41" t="s">
        <v>64</v>
      </c>
      <c r="F25" s="41" t="s">
        <v>95</v>
      </c>
      <c r="G25" s="41" t="s">
        <v>38</v>
      </c>
      <c r="H25" s="41" t="s">
        <v>106</v>
      </c>
      <c r="I25" s="33" t="s">
        <v>4</v>
      </c>
      <c r="J25" s="42">
        <f>SUM(K25:N25)</f>
        <v>145978</v>
      </c>
      <c r="K25" s="42"/>
      <c r="L25" s="42">
        <v>134300.7</v>
      </c>
      <c r="M25" s="42">
        <v>11677.3</v>
      </c>
      <c r="N25" s="42"/>
      <c r="O25" s="56">
        <v>51024.40566</v>
      </c>
    </row>
    <row r="26" spans="1:15" ht="47.25" customHeight="1">
      <c r="A26" s="46" t="s">
        <v>163</v>
      </c>
      <c r="B26" s="47" t="s">
        <v>81</v>
      </c>
      <c r="C26" s="13"/>
      <c r="D26" s="13"/>
      <c r="E26" s="13"/>
      <c r="F26" s="13"/>
      <c r="G26" s="47"/>
      <c r="H26" s="47"/>
      <c r="I26" s="37"/>
      <c r="J26" s="57"/>
      <c r="K26" s="57"/>
      <c r="L26" s="57"/>
      <c r="M26" s="57"/>
      <c r="N26" s="57"/>
      <c r="O26" s="49"/>
    </row>
    <row r="27" spans="1:15" ht="50.25" customHeight="1">
      <c r="A27" s="50" t="s">
        <v>87</v>
      </c>
      <c r="B27" s="39" t="s">
        <v>82</v>
      </c>
      <c r="C27" s="39"/>
      <c r="D27" s="39"/>
      <c r="E27" s="39"/>
      <c r="F27" s="39"/>
      <c r="G27" s="39"/>
      <c r="H27" s="49"/>
      <c r="I27" s="37" t="s">
        <v>4</v>
      </c>
      <c r="J27" s="57">
        <f>SUM(K27:N27)</f>
        <v>145978</v>
      </c>
      <c r="K27" s="57"/>
      <c r="L27" s="57">
        <v>134300.7</v>
      </c>
      <c r="M27" s="57">
        <v>11677.3</v>
      </c>
      <c r="N27" s="57"/>
      <c r="O27" s="39"/>
    </row>
    <row r="28" spans="1:22" ht="127.5" customHeight="1">
      <c r="A28" s="40" t="s">
        <v>42</v>
      </c>
      <c r="B28" s="41" t="s">
        <v>151</v>
      </c>
      <c r="C28" s="7">
        <v>35</v>
      </c>
      <c r="D28" s="41" t="s">
        <v>36</v>
      </c>
      <c r="E28" s="41" t="s">
        <v>54</v>
      </c>
      <c r="F28" s="39" t="s">
        <v>96</v>
      </c>
      <c r="G28" s="39" t="s">
        <v>44</v>
      </c>
      <c r="H28" s="41" t="s">
        <v>105</v>
      </c>
      <c r="I28" s="37" t="s">
        <v>4</v>
      </c>
      <c r="J28" s="42">
        <f>SUM(K28:N28)</f>
        <v>15004</v>
      </c>
      <c r="K28" s="57"/>
      <c r="L28" s="58">
        <f>8011.02+5941.98</f>
        <v>13953</v>
      </c>
      <c r="M28" s="58">
        <v>1051</v>
      </c>
      <c r="N28" s="57"/>
      <c r="O28" s="56">
        <v>14742.45033</v>
      </c>
      <c r="V28" s="29"/>
    </row>
    <row r="29" spans="1:22" ht="47.25" customHeight="1">
      <c r="A29" s="59" t="s">
        <v>183</v>
      </c>
      <c r="B29" s="47" t="s">
        <v>81</v>
      </c>
      <c r="C29" s="13"/>
      <c r="D29" s="13"/>
      <c r="E29" s="13"/>
      <c r="F29" s="7"/>
      <c r="G29" s="55"/>
      <c r="H29" s="60"/>
      <c r="I29" s="37"/>
      <c r="J29" s="42"/>
      <c r="K29" s="57"/>
      <c r="L29" s="57"/>
      <c r="M29" s="57"/>
      <c r="N29" s="57"/>
      <c r="O29" s="47"/>
      <c r="V29" s="29"/>
    </row>
    <row r="30" spans="1:22" ht="55.5" customHeight="1">
      <c r="A30" s="50" t="s">
        <v>88</v>
      </c>
      <c r="B30" s="39" t="s">
        <v>82</v>
      </c>
      <c r="C30" s="39"/>
      <c r="D30" s="39"/>
      <c r="E30" s="39"/>
      <c r="F30" s="39"/>
      <c r="G30" s="39"/>
      <c r="H30" s="49"/>
      <c r="I30" s="37" t="s">
        <v>4</v>
      </c>
      <c r="J30" s="42">
        <f>SUM(K30:N30)</f>
        <v>15004</v>
      </c>
      <c r="K30" s="58"/>
      <c r="L30" s="58">
        <v>13953</v>
      </c>
      <c r="M30" s="58">
        <v>1051</v>
      </c>
      <c r="N30" s="57"/>
      <c r="O30" s="41"/>
      <c r="V30" s="30"/>
    </row>
    <row r="31" spans="1:15" ht="104.25" customHeight="1">
      <c r="A31" s="40" t="s">
        <v>22</v>
      </c>
      <c r="B31" s="39" t="s">
        <v>135</v>
      </c>
      <c r="C31" s="61"/>
      <c r="D31" s="39" t="s">
        <v>39</v>
      </c>
      <c r="E31" s="39" t="s">
        <v>134</v>
      </c>
      <c r="F31" s="39" t="s">
        <v>136</v>
      </c>
      <c r="G31" s="39" t="s">
        <v>2</v>
      </c>
      <c r="H31" s="39" t="s">
        <v>2</v>
      </c>
      <c r="I31" s="37" t="s">
        <v>4</v>
      </c>
      <c r="J31" s="35">
        <f>SUM(K31:N31)</f>
        <v>105639</v>
      </c>
      <c r="K31" s="58"/>
      <c r="L31" s="58">
        <v>105639</v>
      </c>
      <c r="M31" s="58"/>
      <c r="N31" s="57"/>
      <c r="O31" s="62"/>
    </row>
    <row r="32" spans="1:15" ht="43.5" customHeight="1">
      <c r="A32" s="59" t="s">
        <v>89</v>
      </c>
      <c r="B32" s="55" t="s">
        <v>81</v>
      </c>
      <c r="C32" s="7"/>
      <c r="D32" s="7"/>
      <c r="E32" s="7"/>
      <c r="F32" s="7"/>
      <c r="G32" s="55"/>
      <c r="H32" s="55"/>
      <c r="I32" s="37"/>
      <c r="J32" s="35"/>
      <c r="K32" s="58"/>
      <c r="L32" s="58"/>
      <c r="M32" s="58"/>
      <c r="N32" s="57"/>
      <c r="O32" s="47"/>
    </row>
    <row r="33" spans="1:15" ht="48" customHeight="1">
      <c r="A33" s="40" t="s">
        <v>90</v>
      </c>
      <c r="B33" s="41" t="s">
        <v>82</v>
      </c>
      <c r="C33" s="41"/>
      <c r="D33" s="41"/>
      <c r="E33" s="39"/>
      <c r="F33" s="39"/>
      <c r="G33" s="39"/>
      <c r="H33" s="51"/>
      <c r="I33" s="37" t="s">
        <v>4</v>
      </c>
      <c r="J33" s="35">
        <f aca="true" t="shared" si="0" ref="J33:J39">SUM(K33:N33)</f>
        <v>105639</v>
      </c>
      <c r="K33" s="58"/>
      <c r="L33" s="58">
        <v>105639</v>
      </c>
      <c r="M33" s="58"/>
      <c r="N33" s="57"/>
      <c r="O33" s="62"/>
    </row>
    <row r="34" spans="1:15" s="5" customFormat="1" ht="27" customHeight="1">
      <c r="A34" s="169" t="s">
        <v>23</v>
      </c>
      <c r="B34" s="127" t="s">
        <v>131</v>
      </c>
      <c r="C34" s="134"/>
      <c r="D34" s="134" t="s">
        <v>331</v>
      </c>
      <c r="E34" s="134" t="s">
        <v>129</v>
      </c>
      <c r="F34" s="134"/>
      <c r="G34" s="134"/>
      <c r="H34" s="134"/>
      <c r="I34" s="7">
        <v>2023</v>
      </c>
      <c r="J34" s="35">
        <f t="shared" si="0"/>
        <v>220547.46</v>
      </c>
      <c r="K34" s="35"/>
      <c r="L34" s="35">
        <v>220547.46</v>
      </c>
      <c r="M34" s="36"/>
      <c r="N34" s="7"/>
      <c r="O34" s="134"/>
    </row>
    <row r="35" spans="1:15" s="5" customFormat="1" ht="31.5" customHeight="1">
      <c r="A35" s="170"/>
      <c r="B35" s="172"/>
      <c r="C35" s="135"/>
      <c r="D35" s="135"/>
      <c r="E35" s="135"/>
      <c r="F35" s="135"/>
      <c r="G35" s="135"/>
      <c r="H35" s="135"/>
      <c r="I35" s="7">
        <v>2024</v>
      </c>
      <c r="J35" s="35">
        <f t="shared" si="0"/>
        <v>112000</v>
      </c>
      <c r="K35" s="35"/>
      <c r="L35" s="35">
        <v>112000</v>
      </c>
      <c r="M35" s="36"/>
      <c r="N35" s="7"/>
      <c r="O35" s="135"/>
    </row>
    <row r="36" spans="1:15" s="5" customFormat="1" ht="24" customHeight="1">
      <c r="A36" s="170"/>
      <c r="B36" s="172"/>
      <c r="C36" s="135"/>
      <c r="D36" s="135"/>
      <c r="E36" s="135"/>
      <c r="F36" s="135"/>
      <c r="G36" s="135"/>
      <c r="H36" s="135"/>
      <c r="I36" s="7">
        <v>2025</v>
      </c>
      <c r="J36" s="35">
        <f t="shared" si="0"/>
        <v>276014.79</v>
      </c>
      <c r="K36" s="35"/>
      <c r="L36" s="35">
        <v>276014.79</v>
      </c>
      <c r="M36" s="36"/>
      <c r="N36" s="7"/>
      <c r="O36" s="135"/>
    </row>
    <row r="37" spans="1:15" s="5" customFormat="1" ht="27" customHeight="1">
      <c r="A37" s="171"/>
      <c r="B37" s="128"/>
      <c r="C37" s="136"/>
      <c r="D37" s="136"/>
      <c r="E37" s="136"/>
      <c r="F37" s="136"/>
      <c r="G37" s="136"/>
      <c r="H37" s="136"/>
      <c r="I37" s="7">
        <v>2026</v>
      </c>
      <c r="J37" s="35">
        <f t="shared" si="0"/>
        <v>149212.12</v>
      </c>
      <c r="K37" s="35"/>
      <c r="L37" s="35">
        <v>149212.12</v>
      </c>
      <c r="M37" s="36"/>
      <c r="N37" s="7"/>
      <c r="O37" s="136"/>
    </row>
    <row r="38" spans="1:15" s="5" customFormat="1" ht="28.5" customHeight="1">
      <c r="A38" s="169" t="s">
        <v>24</v>
      </c>
      <c r="B38" s="127" t="s">
        <v>132</v>
      </c>
      <c r="C38" s="134"/>
      <c r="D38" s="134" t="s">
        <v>331</v>
      </c>
      <c r="E38" s="134" t="s">
        <v>129</v>
      </c>
      <c r="F38" s="134"/>
      <c r="G38" s="134"/>
      <c r="H38" s="134"/>
      <c r="I38" s="7">
        <v>2022</v>
      </c>
      <c r="J38" s="35">
        <f t="shared" si="0"/>
        <v>12535</v>
      </c>
      <c r="K38" s="35"/>
      <c r="L38" s="35">
        <f>374000-361465</f>
        <v>12535</v>
      </c>
      <c r="M38" s="36"/>
      <c r="N38" s="7"/>
      <c r="O38" s="134"/>
    </row>
    <row r="39" spans="1:15" s="5" customFormat="1" ht="30" customHeight="1">
      <c r="A39" s="170"/>
      <c r="B39" s="172"/>
      <c r="C39" s="135"/>
      <c r="D39" s="135"/>
      <c r="E39" s="135"/>
      <c r="F39" s="135"/>
      <c r="G39" s="135"/>
      <c r="H39" s="135"/>
      <c r="I39" s="7">
        <v>2023</v>
      </c>
      <c r="J39" s="35">
        <f t="shared" si="0"/>
        <v>269452.54</v>
      </c>
      <c r="K39" s="35"/>
      <c r="L39" s="35">
        <v>269452.54</v>
      </c>
      <c r="M39" s="36"/>
      <c r="N39" s="7"/>
      <c r="O39" s="135"/>
    </row>
    <row r="40" spans="1:15" s="5" customFormat="1" ht="31.5" customHeight="1">
      <c r="A40" s="170"/>
      <c r="B40" s="172"/>
      <c r="C40" s="135"/>
      <c r="D40" s="135"/>
      <c r="E40" s="135"/>
      <c r="F40" s="135"/>
      <c r="G40" s="135"/>
      <c r="H40" s="135"/>
      <c r="I40" s="7">
        <v>2024</v>
      </c>
      <c r="J40" s="35"/>
      <c r="K40" s="35"/>
      <c r="L40" s="35"/>
      <c r="M40" s="36"/>
      <c r="N40" s="7"/>
      <c r="O40" s="135"/>
    </row>
    <row r="41" spans="1:15" s="5" customFormat="1" ht="27" customHeight="1">
      <c r="A41" s="170"/>
      <c r="B41" s="172"/>
      <c r="C41" s="135"/>
      <c r="D41" s="135"/>
      <c r="E41" s="135"/>
      <c r="F41" s="135"/>
      <c r="G41" s="135"/>
      <c r="H41" s="135"/>
      <c r="I41" s="7">
        <v>2025</v>
      </c>
      <c r="J41" s="35">
        <f aca="true" t="shared" si="1" ref="J41:J48">SUM(K41:N41)</f>
        <v>604295.67</v>
      </c>
      <c r="K41" s="35"/>
      <c r="L41" s="35">
        <v>604295.67</v>
      </c>
      <c r="M41" s="36"/>
      <c r="N41" s="7"/>
      <c r="O41" s="135"/>
    </row>
    <row r="42" spans="1:15" s="5" customFormat="1" ht="33.75" customHeight="1">
      <c r="A42" s="171"/>
      <c r="B42" s="128"/>
      <c r="C42" s="136"/>
      <c r="D42" s="136"/>
      <c r="E42" s="136"/>
      <c r="F42" s="136"/>
      <c r="G42" s="136"/>
      <c r="H42" s="136"/>
      <c r="I42" s="7">
        <v>2026</v>
      </c>
      <c r="J42" s="35">
        <f t="shared" si="1"/>
        <v>244989.52</v>
      </c>
      <c r="K42" s="35"/>
      <c r="L42" s="35">
        <v>244989.52</v>
      </c>
      <c r="M42" s="36"/>
      <c r="N42" s="7"/>
      <c r="O42" s="136"/>
    </row>
    <row r="43" spans="1:15" s="5" customFormat="1" ht="61.5" customHeight="1">
      <c r="A43" s="37"/>
      <c r="B43" s="39" t="s">
        <v>330</v>
      </c>
      <c r="C43" s="13"/>
      <c r="D43" s="38"/>
      <c r="E43" s="13"/>
      <c r="F43" s="13"/>
      <c r="G43" s="13"/>
      <c r="H43" s="13"/>
      <c r="I43" s="7">
        <v>2025</v>
      </c>
      <c r="J43" s="35">
        <f t="shared" si="1"/>
        <v>618000</v>
      </c>
      <c r="K43" s="35"/>
      <c r="L43" s="35">
        <v>550000</v>
      </c>
      <c r="M43" s="36">
        <v>68000</v>
      </c>
      <c r="N43" s="7"/>
      <c r="O43" s="13"/>
    </row>
    <row r="44" spans="1:15" s="5" customFormat="1" ht="67.5" customHeight="1">
      <c r="A44" s="37"/>
      <c r="B44" s="39" t="s">
        <v>330</v>
      </c>
      <c r="C44" s="13"/>
      <c r="D44" s="38"/>
      <c r="E44" s="13"/>
      <c r="F44" s="13"/>
      <c r="G44" s="13"/>
      <c r="H44" s="13"/>
      <c r="I44" s="7">
        <v>2026</v>
      </c>
      <c r="J44" s="35">
        <f t="shared" si="1"/>
        <v>618000</v>
      </c>
      <c r="K44" s="35"/>
      <c r="L44" s="35">
        <v>550000</v>
      </c>
      <c r="M44" s="36">
        <v>68000</v>
      </c>
      <c r="N44" s="7"/>
      <c r="O44" s="13"/>
    </row>
    <row r="45" spans="1:15" s="5" customFormat="1" ht="63.75" customHeight="1">
      <c r="A45" s="33"/>
      <c r="B45" s="39" t="s">
        <v>330</v>
      </c>
      <c r="C45" s="7"/>
      <c r="D45" s="34"/>
      <c r="E45" s="7"/>
      <c r="F45" s="7"/>
      <c r="G45" s="7"/>
      <c r="H45" s="7"/>
      <c r="I45" s="7">
        <v>2027</v>
      </c>
      <c r="J45" s="35">
        <f t="shared" si="1"/>
        <v>618000</v>
      </c>
      <c r="K45" s="35"/>
      <c r="L45" s="35">
        <v>550000</v>
      </c>
      <c r="M45" s="36">
        <v>68000</v>
      </c>
      <c r="N45" s="7"/>
      <c r="O45" s="7"/>
    </row>
    <row r="46" spans="1:15" s="5" customFormat="1" ht="64.5" customHeight="1">
      <c r="A46" s="33"/>
      <c r="B46" s="39" t="s">
        <v>330</v>
      </c>
      <c r="C46" s="7"/>
      <c r="D46" s="34"/>
      <c r="E46" s="7"/>
      <c r="F46" s="7"/>
      <c r="G46" s="7"/>
      <c r="H46" s="7"/>
      <c r="I46" s="7">
        <v>2028</v>
      </c>
      <c r="J46" s="35">
        <f t="shared" si="1"/>
        <v>618000</v>
      </c>
      <c r="K46" s="35"/>
      <c r="L46" s="35">
        <v>550000</v>
      </c>
      <c r="M46" s="36">
        <v>68000</v>
      </c>
      <c r="N46" s="7"/>
      <c r="O46" s="7"/>
    </row>
    <row r="47" spans="1:15" s="5" customFormat="1" ht="63.75" customHeight="1">
      <c r="A47" s="33"/>
      <c r="B47" s="39" t="s">
        <v>330</v>
      </c>
      <c r="C47" s="7"/>
      <c r="D47" s="34"/>
      <c r="E47" s="7"/>
      <c r="F47" s="7"/>
      <c r="G47" s="7"/>
      <c r="H47" s="7"/>
      <c r="I47" s="7">
        <v>2029</v>
      </c>
      <c r="J47" s="35">
        <f t="shared" si="1"/>
        <v>618000</v>
      </c>
      <c r="K47" s="35"/>
      <c r="L47" s="35">
        <v>550000</v>
      </c>
      <c r="M47" s="36">
        <v>68000</v>
      </c>
      <c r="N47" s="7"/>
      <c r="O47" s="7"/>
    </row>
    <row r="48" spans="1:15" s="5" customFormat="1" ht="66.75" customHeight="1">
      <c r="A48" s="33"/>
      <c r="B48" s="39" t="s">
        <v>330</v>
      </c>
      <c r="C48" s="7"/>
      <c r="D48" s="34"/>
      <c r="E48" s="7"/>
      <c r="F48" s="7"/>
      <c r="G48" s="7"/>
      <c r="H48" s="7"/>
      <c r="I48" s="7">
        <v>2030</v>
      </c>
      <c r="J48" s="35">
        <f t="shared" si="1"/>
        <v>618000</v>
      </c>
      <c r="K48" s="35"/>
      <c r="L48" s="35">
        <v>550000</v>
      </c>
      <c r="M48" s="36">
        <v>68000</v>
      </c>
      <c r="N48" s="7"/>
      <c r="O48" s="7"/>
    </row>
    <row r="49" spans="1:15" ht="28.5" customHeight="1">
      <c r="A49" s="131" t="s">
        <v>186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</row>
    <row r="50" spans="1:15" ht="47.25" customHeight="1">
      <c r="A50" s="126" t="s">
        <v>46</v>
      </c>
      <c r="B50" s="127" t="s">
        <v>165</v>
      </c>
      <c r="C50" s="129">
        <v>106</v>
      </c>
      <c r="D50" s="129" t="s">
        <v>160</v>
      </c>
      <c r="E50" s="129" t="s">
        <v>62</v>
      </c>
      <c r="F50" s="129" t="s">
        <v>94</v>
      </c>
      <c r="G50" s="130" t="s">
        <v>35</v>
      </c>
      <c r="H50" s="130" t="s">
        <v>104</v>
      </c>
      <c r="I50" s="33" t="s">
        <v>4</v>
      </c>
      <c r="J50" s="42">
        <f>SUM(K50:N50)</f>
        <v>316979.57</v>
      </c>
      <c r="K50" s="42">
        <v>10830</v>
      </c>
      <c r="L50" s="42">
        <f>256108.1+27282.9+570</f>
        <v>283961</v>
      </c>
      <c r="M50" s="42">
        <f>19276.9+2053.1+858.57</f>
        <v>22188.57</v>
      </c>
      <c r="N50" s="42"/>
      <c r="O50" s="165">
        <v>12618.03412</v>
      </c>
    </row>
    <row r="51" spans="1:15" ht="71.25" customHeight="1">
      <c r="A51" s="126"/>
      <c r="B51" s="128"/>
      <c r="C51" s="129"/>
      <c r="D51" s="129"/>
      <c r="E51" s="129"/>
      <c r="F51" s="129"/>
      <c r="G51" s="130"/>
      <c r="H51" s="130"/>
      <c r="I51" s="33" t="s">
        <v>5</v>
      </c>
      <c r="J51" s="42">
        <f>SUM(K51:N51)</f>
        <v>178997.9</v>
      </c>
      <c r="K51" s="42"/>
      <c r="L51" s="42">
        <v>166468</v>
      </c>
      <c r="M51" s="42">
        <v>12529.9</v>
      </c>
      <c r="N51" s="42"/>
      <c r="O51" s="165"/>
    </row>
    <row r="52" spans="1:15" ht="47.25" customHeight="1">
      <c r="A52" s="59" t="s">
        <v>97</v>
      </c>
      <c r="B52" s="47" t="s">
        <v>81</v>
      </c>
      <c r="C52" s="13"/>
      <c r="D52" s="13"/>
      <c r="E52" s="13"/>
      <c r="F52" s="13"/>
      <c r="G52" s="49"/>
      <c r="H52" s="49"/>
      <c r="I52" s="33"/>
      <c r="J52" s="42"/>
      <c r="K52" s="42"/>
      <c r="L52" s="42"/>
      <c r="M52" s="42"/>
      <c r="N52" s="42"/>
      <c r="O52" s="49"/>
    </row>
    <row r="53" spans="1:15" ht="27.75" customHeight="1">
      <c r="A53" s="173" t="s">
        <v>98</v>
      </c>
      <c r="B53" s="127" t="s">
        <v>82</v>
      </c>
      <c r="C53" s="134"/>
      <c r="D53" s="134"/>
      <c r="E53" s="134"/>
      <c r="F53" s="134"/>
      <c r="G53" s="134"/>
      <c r="H53" s="134"/>
      <c r="I53" s="33" t="s">
        <v>4</v>
      </c>
      <c r="J53" s="42">
        <f>SUM(K53:N53)</f>
        <v>316979.6</v>
      </c>
      <c r="K53" s="42">
        <v>10830</v>
      </c>
      <c r="L53" s="42">
        <v>283961</v>
      </c>
      <c r="M53" s="42">
        <v>22188.6</v>
      </c>
      <c r="N53" s="42"/>
      <c r="O53" s="134"/>
    </row>
    <row r="54" spans="1:15" ht="26.25" customHeight="1">
      <c r="A54" s="174"/>
      <c r="B54" s="128"/>
      <c r="C54" s="136"/>
      <c r="D54" s="136"/>
      <c r="E54" s="136"/>
      <c r="F54" s="136"/>
      <c r="G54" s="136"/>
      <c r="H54" s="136"/>
      <c r="I54" s="33" t="s">
        <v>5</v>
      </c>
      <c r="J54" s="42">
        <f>SUM(K54:N54)</f>
        <v>178997.9</v>
      </c>
      <c r="K54" s="42"/>
      <c r="L54" s="42">
        <v>166468</v>
      </c>
      <c r="M54" s="42">
        <v>12529.9</v>
      </c>
      <c r="N54" s="42"/>
      <c r="O54" s="136"/>
    </row>
    <row r="55" spans="1:15" s="23" customFormat="1" ht="37.5" customHeight="1">
      <c r="A55" s="64"/>
      <c r="B55" s="156" t="s">
        <v>184</v>
      </c>
      <c r="C55" s="157"/>
      <c r="D55" s="157"/>
      <c r="E55" s="157"/>
      <c r="F55" s="157"/>
      <c r="G55" s="157"/>
      <c r="H55" s="158"/>
      <c r="I55" s="65" t="s">
        <v>4</v>
      </c>
      <c r="J55" s="66">
        <f>SUM(K55:N55)</f>
        <v>858084.37</v>
      </c>
      <c r="K55" s="66">
        <f>SUM(K16,K19,K22,K25,K28,K31,K50)</f>
        <v>10830</v>
      </c>
      <c r="L55" s="66">
        <f>SUM(L16,L19,L22,L25,L28,L31,L38,L50)</f>
        <v>722357.9</v>
      </c>
      <c r="M55" s="66">
        <f>SUM(M16,M19,M22,M25,M28,M31,M38,M50)</f>
        <v>124896.47</v>
      </c>
      <c r="N55" s="66"/>
      <c r="O55" s="67"/>
    </row>
    <row r="56" spans="1:15" ht="18.75">
      <c r="A56" s="68"/>
      <c r="B56" s="159"/>
      <c r="C56" s="160"/>
      <c r="D56" s="160"/>
      <c r="E56" s="160"/>
      <c r="F56" s="160"/>
      <c r="G56" s="160"/>
      <c r="H56" s="161"/>
      <c r="I56" s="65" t="s">
        <v>5</v>
      </c>
      <c r="J56" s="66">
        <f>SUM(K56:N56)</f>
        <v>668997.9</v>
      </c>
      <c r="K56" s="66"/>
      <c r="L56" s="69">
        <f>L34+L39+L51</f>
        <v>656468</v>
      </c>
      <c r="M56" s="69">
        <f>M34+M39+M51</f>
        <v>12529.9</v>
      </c>
      <c r="N56" s="66"/>
      <c r="O56" s="70"/>
    </row>
    <row r="57" spans="1:15" ht="18.75">
      <c r="A57" s="68"/>
      <c r="B57" s="159"/>
      <c r="C57" s="160"/>
      <c r="D57" s="160"/>
      <c r="E57" s="160"/>
      <c r="F57" s="160"/>
      <c r="G57" s="160"/>
      <c r="H57" s="161"/>
      <c r="I57" s="65" t="s">
        <v>6</v>
      </c>
      <c r="J57" s="66">
        <f>SUM(K57:N57)</f>
        <v>112000</v>
      </c>
      <c r="K57" s="66"/>
      <c r="L57" s="66">
        <f>L35</f>
        <v>112000</v>
      </c>
      <c r="M57" s="66"/>
      <c r="N57" s="66"/>
      <c r="O57" s="70"/>
    </row>
    <row r="58" spans="1:15" ht="18.75">
      <c r="A58" s="68"/>
      <c r="B58" s="159"/>
      <c r="C58" s="160"/>
      <c r="D58" s="160"/>
      <c r="E58" s="160"/>
      <c r="F58" s="160"/>
      <c r="G58" s="160"/>
      <c r="H58" s="161"/>
      <c r="I58" s="65" t="s">
        <v>170</v>
      </c>
      <c r="J58" s="66">
        <f aca="true" t="shared" si="2" ref="J58:J63">SUM(K58:N58)</f>
        <v>1498310.46</v>
      </c>
      <c r="K58" s="66"/>
      <c r="L58" s="66">
        <f>SUM(L36,L41,L43)</f>
        <v>1430310.46</v>
      </c>
      <c r="M58" s="66">
        <f>SUM(M36,M41,M43)</f>
        <v>68000</v>
      </c>
      <c r="N58" s="66"/>
      <c r="O58" s="70"/>
    </row>
    <row r="59" spans="1:15" ht="18.75">
      <c r="A59" s="68"/>
      <c r="B59" s="159"/>
      <c r="C59" s="160"/>
      <c r="D59" s="160"/>
      <c r="E59" s="160"/>
      <c r="F59" s="160"/>
      <c r="G59" s="160"/>
      <c r="H59" s="161"/>
      <c r="I59" s="65" t="s">
        <v>174</v>
      </c>
      <c r="J59" s="66">
        <f t="shared" si="2"/>
        <v>1012201.64</v>
      </c>
      <c r="K59" s="66"/>
      <c r="L59" s="66">
        <f>SUM(L37,L42,L44)</f>
        <v>944201.64</v>
      </c>
      <c r="M59" s="66">
        <f>SUM(M37,M42,M44)</f>
        <v>68000</v>
      </c>
      <c r="N59" s="66"/>
      <c r="O59" s="70"/>
    </row>
    <row r="60" spans="1:15" ht="18.75">
      <c r="A60" s="68"/>
      <c r="B60" s="159"/>
      <c r="C60" s="160"/>
      <c r="D60" s="160"/>
      <c r="E60" s="160"/>
      <c r="F60" s="160"/>
      <c r="G60" s="160"/>
      <c r="H60" s="161"/>
      <c r="I60" s="65" t="s">
        <v>175</v>
      </c>
      <c r="J60" s="66">
        <f t="shared" si="2"/>
        <v>618000</v>
      </c>
      <c r="K60" s="66"/>
      <c r="L60" s="66">
        <f>L45</f>
        <v>550000</v>
      </c>
      <c r="M60" s="66">
        <f>M45</f>
        <v>68000</v>
      </c>
      <c r="N60" s="66"/>
      <c r="O60" s="70"/>
    </row>
    <row r="61" spans="1:15" ht="18.75">
      <c r="A61" s="68"/>
      <c r="B61" s="159"/>
      <c r="C61" s="160"/>
      <c r="D61" s="160"/>
      <c r="E61" s="160"/>
      <c r="F61" s="160"/>
      <c r="G61" s="160"/>
      <c r="H61" s="161"/>
      <c r="I61" s="65" t="s">
        <v>176</v>
      </c>
      <c r="J61" s="66">
        <f t="shared" si="2"/>
        <v>618000</v>
      </c>
      <c r="K61" s="66"/>
      <c r="L61" s="66">
        <f aca="true" t="shared" si="3" ref="L61:M63">L46</f>
        <v>550000</v>
      </c>
      <c r="M61" s="66">
        <f t="shared" si="3"/>
        <v>68000</v>
      </c>
      <c r="N61" s="66"/>
      <c r="O61" s="70"/>
    </row>
    <row r="62" spans="1:15" ht="18.75">
      <c r="A62" s="68"/>
      <c r="B62" s="159"/>
      <c r="C62" s="160"/>
      <c r="D62" s="160"/>
      <c r="E62" s="160"/>
      <c r="F62" s="160"/>
      <c r="G62" s="160"/>
      <c r="H62" s="161"/>
      <c r="I62" s="65" t="s">
        <v>177</v>
      </c>
      <c r="J62" s="66">
        <f t="shared" si="2"/>
        <v>618000</v>
      </c>
      <c r="K62" s="66"/>
      <c r="L62" s="66">
        <f t="shared" si="3"/>
        <v>550000</v>
      </c>
      <c r="M62" s="66">
        <f t="shared" si="3"/>
        <v>68000</v>
      </c>
      <c r="N62" s="66"/>
      <c r="O62" s="70"/>
    </row>
    <row r="63" spans="1:15" ht="18.75">
      <c r="A63" s="68"/>
      <c r="B63" s="162"/>
      <c r="C63" s="163"/>
      <c r="D63" s="163"/>
      <c r="E63" s="163"/>
      <c r="F63" s="163"/>
      <c r="G63" s="163"/>
      <c r="H63" s="164"/>
      <c r="I63" s="65" t="s">
        <v>178</v>
      </c>
      <c r="J63" s="66">
        <f t="shared" si="2"/>
        <v>618000</v>
      </c>
      <c r="K63" s="66"/>
      <c r="L63" s="66">
        <f t="shared" si="3"/>
        <v>550000</v>
      </c>
      <c r="M63" s="66">
        <f t="shared" si="3"/>
        <v>68000</v>
      </c>
      <c r="N63" s="66"/>
      <c r="O63" s="70"/>
    </row>
    <row r="64" spans="1:15" ht="38.25" customHeight="1">
      <c r="A64" s="71"/>
      <c r="B64" s="137" t="s">
        <v>185</v>
      </c>
      <c r="C64" s="138"/>
      <c r="D64" s="138"/>
      <c r="E64" s="138"/>
      <c r="F64" s="138"/>
      <c r="G64" s="138"/>
      <c r="H64" s="139"/>
      <c r="I64" s="70" t="s">
        <v>179</v>
      </c>
      <c r="J64" s="72">
        <f>SUM(J55:J63)</f>
        <v>6621594.37</v>
      </c>
      <c r="K64" s="72">
        <f>SUM(K55:K63)</f>
        <v>10830</v>
      </c>
      <c r="L64" s="72">
        <f>SUM(L55:L63)</f>
        <v>6065338</v>
      </c>
      <c r="M64" s="72">
        <f>SUM(M55:M63)</f>
        <v>545426.37</v>
      </c>
      <c r="N64" s="72"/>
      <c r="O64" s="70"/>
    </row>
    <row r="65" spans="1:15" s="5" customFormat="1" ht="26.25" customHeight="1">
      <c r="A65" s="166" t="s">
        <v>187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8"/>
    </row>
    <row r="66" spans="1:15" s="5" customFormat="1" ht="122.25" customHeight="1">
      <c r="A66" s="70" t="s">
        <v>29</v>
      </c>
      <c r="B66" s="39" t="s">
        <v>344</v>
      </c>
      <c r="C66" s="70">
        <v>205</v>
      </c>
      <c r="D66" s="70" t="s">
        <v>345</v>
      </c>
      <c r="E66" s="39" t="s">
        <v>346</v>
      </c>
      <c r="F66" s="70" t="s">
        <v>347</v>
      </c>
      <c r="G66" s="70" t="s">
        <v>348</v>
      </c>
      <c r="H66" s="70" t="s">
        <v>348</v>
      </c>
      <c r="I66" s="70">
        <v>2022</v>
      </c>
      <c r="J66" s="42">
        <f>SUM(K66:N66)</f>
        <v>361465</v>
      </c>
      <c r="K66" s="70"/>
      <c r="L66" s="42">
        <v>361465</v>
      </c>
      <c r="M66" s="70"/>
      <c r="N66" s="70"/>
      <c r="O66" s="73">
        <v>206838.83</v>
      </c>
    </row>
    <row r="67" spans="1:15" s="5" customFormat="1" ht="121.5" customHeight="1">
      <c r="A67" s="63" t="s">
        <v>126</v>
      </c>
      <c r="B67" s="39" t="s">
        <v>16</v>
      </c>
      <c r="C67" s="14">
        <v>148</v>
      </c>
      <c r="D67" s="39" t="s">
        <v>149</v>
      </c>
      <c r="E67" s="39" t="s">
        <v>65</v>
      </c>
      <c r="F67" s="14" t="s">
        <v>125</v>
      </c>
      <c r="G67" s="39" t="s">
        <v>108</v>
      </c>
      <c r="H67" s="39" t="s">
        <v>108</v>
      </c>
      <c r="I67" s="7">
        <v>2022</v>
      </c>
      <c r="J67" s="42">
        <f>SUM(K67:N67)</f>
        <v>342659.7</v>
      </c>
      <c r="K67" s="42"/>
      <c r="L67" s="42">
        <v>342659.7</v>
      </c>
      <c r="M67" s="42"/>
      <c r="N67" s="7"/>
      <c r="O67" s="73">
        <v>299675.5</v>
      </c>
    </row>
    <row r="68" spans="1:15" s="5" customFormat="1" ht="162" customHeight="1">
      <c r="A68" s="74" t="s">
        <v>168</v>
      </c>
      <c r="B68" s="41" t="s">
        <v>154</v>
      </c>
      <c r="C68" s="70">
        <v>40</v>
      </c>
      <c r="D68" s="74" t="s">
        <v>39</v>
      </c>
      <c r="E68" s="74" t="s">
        <v>50</v>
      </c>
      <c r="F68" s="70" t="s">
        <v>289</v>
      </c>
      <c r="G68" s="75" t="s">
        <v>111</v>
      </c>
      <c r="H68" s="75" t="s">
        <v>137</v>
      </c>
      <c r="I68" s="7">
        <v>2022</v>
      </c>
      <c r="J68" s="42">
        <f>SUM(K68:N68)</f>
        <v>60943.25</v>
      </c>
      <c r="K68" s="42">
        <v>34983.4</v>
      </c>
      <c r="L68" s="35">
        <f>17230.6+4463.25</f>
        <v>21693.85</v>
      </c>
      <c r="M68" s="42">
        <v>4266</v>
      </c>
      <c r="N68" s="70"/>
      <c r="O68" s="119"/>
    </row>
    <row r="69" spans="1:15" s="5" customFormat="1" ht="39.75" customHeight="1">
      <c r="A69" s="77" t="s">
        <v>188</v>
      </c>
      <c r="B69" s="49" t="s">
        <v>81</v>
      </c>
      <c r="C69" s="77"/>
      <c r="D69" s="77"/>
      <c r="E69" s="77"/>
      <c r="F69" s="77"/>
      <c r="G69" s="78"/>
      <c r="H69" s="79"/>
      <c r="I69" s="13"/>
      <c r="J69" s="57"/>
      <c r="K69" s="57"/>
      <c r="L69" s="57"/>
      <c r="M69" s="57"/>
      <c r="N69" s="80"/>
      <c r="O69" s="81"/>
    </row>
    <row r="70" spans="1:15" s="5" customFormat="1" ht="36.75" customHeight="1">
      <c r="A70" s="82" t="s">
        <v>189</v>
      </c>
      <c r="B70" s="39" t="s">
        <v>82</v>
      </c>
      <c r="C70" s="82"/>
      <c r="D70" s="82"/>
      <c r="E70" s="82"/>
      <c r="F70" s="82"/>
      <c r="G70" s="83"/>
      <c r="H70" s="83"/>
      <c r="I70" s="7">
        <v>2022</v>
      </c>
      <c r="J70" s="42">
        <f>SUM(K70:N70)</f>
        <v>60943.25</v>
      </c>
      <c r="K70" s="42">
        <v>34983.4</v>
      </c>
      <c r="L70" s="35">
        <f>17230.6+4463.25</f>
        <v>21693.85</v>
      </c>
      <c r="M70" s="42">
        <v>4266</v>
      </c>
      <c r="N70" s="70"/>
      <c r="O70" s="39"/>
    </row>
    <row r="71" spans="1:15" s="5" customFormat="1" ht="211.5" customHeight="1">
      <c r="A71" s="70" t="s">
        <v>190</v>
      </c>
      <c r="B71" s="41" t="s">
        <v>51</v>
      </c>
      <c r="C71" s="70">
        <v>35</v>
      </c>
      <c r="D71" s="74" t="s">
        <v>39</v>
      </c>
      <c r="E71" s="74" t="s">
        <v>52</v>
      </c>
      <c r="F71" s="70" t="s">
        <v>290</v>
      </c>
      <c r="G71" s="74" t="s">
        <v>114</v>
      </c>
      <c r="H71" s="74" t="s">
        <v>138</v>
      </c>
      <c r="I71" s="7">
        <v>2022</v>
      </c>
      <c r="J71" s="42">
        <f>SUM(K71:N71)</f>
        <v>39980.7</v>
      </c>
      <c r="K71" s="42">
        <v>20585.5</v>
      </c>
      <c r="L71" s="42">
        <f>10139.1+8456.5</f>
        <v>18595.6</v>
      </c>
      <c r="M71" s="42">
        <v>799.6</v>
      </c>
      <c r="N71" s="70"/>
      <c r="O71" s="76"/>
    </row>
    <row r="72" spans="1:15" s="5" customFormat="1" ht="36" customHeight="1">
      <c r="A72" s="77" t="s">
        <v>191</v>
      </c>
      <c r="B72" s="49" t="s">
        <v>81</v>
      </c>
      <c r="C72" s="77"/>
      <c r="D72" s="77"/>
      <c r="E72" s="77"/>
      <c r="F72" s="77"/>
      <c r="G72" s="77"/>
      <c r="H72" s="77"/>
      <c r="I72" s="7"/>
      <c r="J72" s="42"/>
      <c r="K72" s="42"/>
      <c r="L72" s="42"/>
      <c r="M72" s="42"/>
      <c r="N72" s="70"/>
      <c r="O72" s="49"/>
    </row>
    <row r="73" spans="1:15" s="5" customFormat="1" ht="42" customHeight="1">
      <c r="A73" s="84" t="s">
        <v>192</v>
      </c>
      <c r="B73" s="39" t="s">
        <v>82</v>
      </c>
      <c r="C73" s="82"/>
      <c r="D73" s="82"/>
      <c r="E73" s="82"/>
      <c r="F73" s="82"/>
      <c r="G73" s="82"/>
      <c r="H73" s="84"/>
      <c r="I73" s="7">
        <v>2022</v>
      </c>
      <c r="J73" s="42">
        <f>SUM(K73:N73)</f>
        <v>39980.7</v>
      </c>
      <c r="K73" s="42">
        <v>20585.5</v>
      </c>
      <c r="L73" s="42">
        <f>10139.1+8456.5</f>
        <v>18595.6</v>
      </c>
      <c r="M73" s="42">
        <v>799.6</v>
      </c>
      <c r="N73" s="70"/>
      <c r="O73" s="39"/>
    </row>
    <row r="74" spans="1:21" s="5" customFormat="1" ht="153" customHeight="1">
      <c r="A74" s="70" t="s">
        <v>193</v>
      </c>
      <c r="B74" s="41" t="s">
        <v>66</v>
      </c>
      <c r="C74" s="70">
        <v>35</v>
      </c>
      <c r="D74" s="74" t="s">
        <v>39</v>
      </c>
      <c r="E74" s="74" t="s">
        <v>122</v>
      </c>
      <c r="F74" s="70" t="s">
        <v>124</v>
      </c>
      <c r="G74" s="74" t="s">
        <v>115</v>
      </c>
      <c r="H74" s="74" t="s">
        <v>123</v>
      </c>
      <c r="I74" s="7">
        <v>2022</v>
      </c>
      <c r="J74" s="42">
        <f>SUM(K74:N74)</f>
        <v>82707.55</v>
      </c>
      <c r="K74" s="35">
        <v>46232.1</v>
      </c>
      <c r="L74" s="35">
        <v>34821.25</v>
      </c>
      <c r="M74" s="85">
        <v>1654.2</v>
      </c>
      <c r="N74" s="70"/>
      <c r="O74" s="86"/>
      <c r="U74" s="28"/>
    </row>
    <row r="75" spans="1:15" s="5" customFormat="1" ht="41.25" customHeight="1">
      <c r="A75" s="87" t="s">
        <v>194</v>
      </c>
      <c r="B75" s="49" t="s">
        <v>81</v>
      </c>
      <c r="C75" s="77"/>
      <c r="D75" s="77"/>
      <c r="E75" s="77"/>
      <c r="F75" s="77"/>
      <c r="G75" s="77"/>
      <c r="H75" s="77"/>
      <c r="I75" s="7"/>
      <c r="J75" s="42"/>
      <c r="K75" s="42"/>
      <c r="L75" s="42"/>
      <c r="M75" s="42"/>
      <c r="N75" s="70"/>
      <c r="O75" s="49"/>
    </row>
    <row r="76" spans="1:15" s="5" customFormat="1" ht="46.5" customHeight="1">
      <c r="A76" s="84" t="s">
        <v>195</v>
      </c>
      <c r="B76" s="39" t="s">
        <v>82</v>
      </c>
      <c r="C76" s="82"/>
      <c r="D76" s="82"/>
      <c r="E76" s="82"/>
      <c r="F76" s="82"/>
      <c r="G76" s="82"/>
      <c r="H76" s="84"/>
      <c r="I76" s="7">
        <v>2022</v>
      </c>
      <c r="J76" s="42">
        <f>SUM(K76:N76)</f>
        <v>82707.55</v>
      </c>
      <c r="K76" s="42">
        <v>46232.1</v>
      </c>
      <c r="L76" s="88">
        <v>34821.25</v>
      </c>
      <c r="M76" s="85">
        <v>1654.2</v>
      </c>
      <c r="N76" s="70"/>
      <c r="O76" s="39"/>
    </row>
    <row r="77" spans="1:21" s="5" customFormat="1" ht="168" customHeight="1">
      <c r="A77" s="70" t="s">
        <v>196</v>
      </c>
      <c r="B77" s="41" t="s">
        <v>155</v>
      </c>
      <c r="C77" s="70">
        <v>35</v>
      </c>
      <c r="D77" s="74" t="s">
        <v>39</v>
      </c>
      <c r="E77" s="74" t="s">
        <v>67</v>
      </c>
      <c r="F77" s="70" t="s">
        <v>68</v>
      </c>
      <c r="G77" s="75" t="s">
        <v>34</v>
      </c>
      <c r="H77" s="89" t="s">
        <v>164</v>
      </c>
      <c r="I77" s="7">
        <v>2022</v>
      </c>
      <c r="J77" s="42">
        <f>SUM(K77:N77)</f>
        <v>51590.98</v>
      </c>
      <c r="K77" s="42">
        <v>25846.2</v>
      </c>
      <c r="L77" s="35">
        <v>21101.59</v>
      </c>
      <c r="M77" s="58">
        <v>4643.19</v>
      </c>
      <c r="N77" s="70"/>
      <c r="O77" s="86"/>
      <c r="U77" s="28"/>
    </row>
    <row r="78" spans="1:15" s="5" customFormat="1" ht="39.75" customHeight="1">
      <c r="A78" s="77" t="s">
        <v>197</v>
      </c>
      <c r="B78" s="49" t="s">
        <v>81</v>
      </c>
      <c r="C78" s="77"/>
      <c r="D78" s="77"/>
      <c r="E78" s="77"/>
      <c r="F78" s="77"/>
      <c r="G78" s="77"/>
      <c r="H78" s="77"/>
      <c r="I78" s="7"/>
      <c r="J78" s="42"/>
      <c r="K78" s="42"/>
      <c r="L78" s="42"/>
      <c r="M78" s="57"/>
      <c r="N78" s="70"/>
      <c r="O78" s="49"/>
    </row>
    <row r="79" spans="1:15" s="5" customFormat="1" ht="49.5" customHeight="1">
      <c r="A79" s="84" t="s">
        <v>198</v>
      </c>
      <c r="B79" s="39" t="s">
        <v>82</v>
      </c>
      <c r="C79" s="82"/>
      <c r="D79" s="82"/>
      <c r="E79" s="82"/>
      <c r="F79" s="82"/>
      <c r="G79" s="83"/>
      <c r="H79" s="90"/>
      <c r="I79" s="7">
        <v>2022</v>
      </c>
      <c r="J79" s="42">
        <f>SUM(K79:N79)</f>
        <v>51590.98</v>
      </c>
      <c r="K79" s="42">
        <v>25846.2</v>
      </c>
      <c r="L79" s="35">
        <v>21101.59</v>
      </c>
      <c r="M79" s="57">
        <v>4643.19</v>
      </c>
      <c r="N79" s="70"/>
      <c r="O79" s="39"/>
    </row>
    <row r="80" spans="1:21" s="5" customFormat="1" ht="39.75" customHeight="1">
      <c r="A80" s="142" t="s">
        <v>332</v>
      </c>
      <c r="B80" s="127" t="s">
        <v>47</v>
      </c>
      <c r="C80" s="142">
        <v>40</v>
      </c>
      <c r="D80" s="142" t="s">
        <v>133</v>
      </c>
      <c r="E80" s="142" t="s">
        <v>148</v>
      </c>
      <c r="F80" s="140" t="s">
        <v>147</v>
      </c>
      <c r="G80" s="140" t="s">
        <v>2</v>
      </c>
      <c r="H80" s="140" t="s">
        <v>2</v>
      </c>
      <c r="I80" s="7">
        <v>2022</v>
      </c>
      <c r="J80" s="35">
        <f>SUM(K80:N80)</f>
        <v>227709.19999999998</v>
      </c>
      <c r="K80" s="35">
        <v>151891.8</v>
      </c>
      <c r="L80" s="35">
        <v>75817.4</v>
      </c>
      <c r="M80" s="91"/>
      <c r="N80" s="70"/>
      <c r="O80" s="134"/>
      <c r="U80" s="28"/>
    </row>
    <row r="81" spans="1:15" s="5" customFormat="1" ht="53.25" customHeight="1">
      <c r="A81" s="143"/>
      <c r="B81" s="128"/>
      <c r="C81" s="143"/>
      <c r="D81" s="143"/>
      <c r="E81" s="143"/>
      <c r="F81" s="141"/>
      <c r="G81" s="141"/>
      <c r="H81" s="141"/>
      <c r="I81" s="7">
        <v>2023</v>
      </c>
      <c r="J81" s="35">
        <f>SUM(K81:N81)</f>
        <v>263729.69999999995</v>
      </c>
      <c r="K81" s="35">
        <v>112576.4</v>
      </c>
      <c r="L81" s="35">
        <v>151153.3</v>
      </c>
      <c r="M81" s="91"/>
      <c r="N81" s="70"/>
      <c r="O81" s="136"/>
    </row>
    <row r="82" spans="1:15" s="5" customFormat="1" ht="41.25" customHeight="1">
      <c r="A82" s="77" t="s">
        <v>333</v>
      </c>
      <c r="B82" s="49" t="s">
        <v>81</v>
      </c>
      <c r="C82" s="77"/>
      <c r="D82" s="77"/>
      <c r="E82" s="77"/>
      <c r="F82" s="77"/>
      <c r="G82" s="77"/>
      <c r="H82" s="77"/>
      <c r="I82" s="13"/>
      <c r="J82" s="58"/>
      <c r="K82" s="58"/>
      <c r="L82" s="58"/>
      <c r="M82" s="91"/>
      <c r="N82" s="70"/>
      <c r="O82" s="55"/>
    </row>
    <row r="83" spans="1:15" s="5" customFormat="1" ht="32.25" customHeight="1">
      <c r="A83" s="142" t="s">
        <v>334</v>
      </c>
      <c r="B83" s="127" t="s">
        <v>82</v>
      </c>
      <c r="C83" s="142"/>
      <c r="D83" s="142"/>
      <c r="E83" s="142"/>
      <c r="F83" s="142"/>
      <c r="G83" s="140"/>
      <c r="H83" s="140"/>
      <c r="I83" s="7">
        <v>2022</v>
      </c>
      <c r="J83" s="35">
        <f>SUM(K83:N83)</f>
        <v>227709.19999999998</v>
      </c>
      <c r="K83" s="35">
        <v>151891.8</v>
      </c>
      <c r="L83" s="35">
        <v>75817.4</v>
      </c>
      <c r="M83" s="91"/>
      <c r="N83" s="70"/>
      <c r="O83" s="134"/>
    </row>
    <row r="84" spans="1:15" s="5" customFormat="1" ht="34.5" customHeight="1">
      <c r="A84" s="178"/>
      <c r="B84" s="172"/>
      <c r="C84" s="178"/>
      <c r="D84" s="178"/>
      <c r="E84" s="178"/>
      <c r="F84" s="178"/>
      <c r="G84" s="179"/>
      <c r="H84" s="179"/>
      <c r="I84" s="13">
        <v>2023</v>
      </c>
      <c r="J84" s="35">
        <f>SUM(K84:N84)</f>
        <v>263729.69999999995</v>
      </c>
      <c r="K84" s="58">
        <v>112576.4</v>
      </c>
      <c r="L84" s="58">
        <v>151153.3</v>
      </c>
      <c r="M84" s="91"/>
      <c r="N84" s="70"/>
      <c r="O84" s="135"/>
    </row>
    <row r="85" spans="1:21" s="5" customFormat="1" ht="141" customHeight="1">
      <c r="A85" s="70" t="s">
        <v>341</v>
      </c>
      <c r="B85" s="41" t="s">
        <v>339</v>
      </c>
      <c r="C85" s="70">
        <v>95</v>
      </c>
      <c r="D85" s="70">
        <v>2024</v>
      </c>
      <c r="E85" s="74" t="s">
        <v>338</v>
      </c>
      <c r="F85" s="75" t="s">
        <v>340</v>
      </c>
      <c r="G85" s="45" t="s">
        <v>26</v>
      </c>
      <c r="H85" s="45" t="s">
        <v>26</v>
      </c>
      <c r="I85" s="7">
        <v>2024</v>
      </c>
      <c r="J85" s="35">
        <f>SUM(K85:N85)</f>
        <v>272568.27</v>
      </c>
      <c r="K85" s="35">
        <v>170673.6</v>
      </c>
      <c r="L85" s="35">
        <v>84063.1</v>
      </c>
      <c r="M85" s="35">
        <v>17831.57</v>
      </c>
      <c r="N85" s="70"/>
      <c r="O85" s="122"/>
      <c r="U85" s="28"/>
    </row>
    <row r="86" spans="1:15" s="5" customFormat="1" ht="41.25" customHeight="1">
      <c r="A86" s="77" t="s">
        <v>342</v>
      </c>
      <c r="B86" s="49" t="s">
        <v>81</v>
      </c>
      <c r="C86" s="77"/>
      <c r="D86" s="77"/>
      <c r="E86" s="77"/>
      <c r="F86" s="77"/>
      <c r="G86" s="77"/>
      <c r="H86" s="77"/>
      <c r="I86" s="13"/>
      <c r="J86" s="58"/>
      <c r="K86" s="58"/>
      <c r="L86" s="58"/>
      <c r="M86" s="92"/>
      <c r="N86" s="70"/>
      <c r="O86" s="55"/>
    </row>
    <row r="87" spans="1:15" s="5" customFormat="1" ht="57" customHeight="1">
      <c r="A87" s="82" t="s">
        <v>343</v>
      </c>
      <c r="B87" s="39" t="s">
        <v>82</v>
      </c>
      <c r="C87" s="82"/>
      <c r="D87" s="82"/>
      <c r="E87" s="82"/>
      <c r="F87" s="82"/>
      <c r="G87" s="83"/>
      <c r="H87" s="83"/>
      <c r="I87" s="7">
        <v>2024</v>
      </c>
      <c r="J87" s="35">
        <f>SUM(K87:N87)</f>
        <v>272568.27</v>
      </c>
      <c r="K87" s="35">
        <v>170673.6</v>
      </c>
      <c r="L87" s="35">
        <v>84063.1</v>
      </c>
      <c r="M87" s="35">
        <f>M85</f>
        <v>17831.57</v>
      </c>
      <c r="N87" s="70"/>
      <c r="O87" s="39"/>
    </row>
    <row r="88" spans="1:15" s="22" customFormat="1" ht="42" customHeight="1">
      <c r="A88" s="142"/>
      <c r="B88" s="156" t="s">
        <v>27</v>
      </c>
      <c r="C88" s="157"/>
      <c r="D88" s="157"/>
      <c r="E88" s="157"/>
      <c r="F88" s="157"/>
      <c r="G88" s="157"/>
      <c r="H88" s="158"/>
      <c r="I88" s="93">
        <v>2022</v>
      </c>
      <c r="J88" s="94">
        <f>SUM(K88:N88)</f>
        <v>1167056.38</v>
      </c>
      <c r="K88" s="94">
        <f>SUM(K66,K67,K68,K71,K74,K77,K80)</f>
        <v>279539</v>
      </c>
      <c r="L88" s="94">
        <f>SUM(L66,L67,L68,L71,L74,L77,L80)</f>
        <v>876154.3899999999</v>
      </c>
      <c r="M88" s="94">
        <f>SUM(M66,M67,M68,M71,M74,M77,M80)</f>
        <v>11362.99</v>
      </c>
      <c r="N88" s="80"/>
      <c r="O88" s="47"/>
    </row>
    <row r="89" spans="1:15" s="5" customFormat="1" ht="26.25" customHeight="1">
      <c r="A89" s="178"/>
      <c r="B89" s="159"/>
      <c r="C89" s="160"/>
      <c r="D89" s="160"/>
      <c r="E89" s="160"/>
      <c r="F89" s="160"/>
      <c r="G89" s="160"/>
      <c r="H89" s="161"/>
      <c r="I89" s="95">
        <v>2023</v>
      </c>
      <c r="J89" s="94">
        <f>SUM(K89:N89)</f>
        <v>263729.69999999995</v>
      </c>
      <c r="K89" s="96">
        <f>SUM(K81)</f>
        <v>112576.4</v>
      </c>
      <c r="L89" s="96">
        <f>SUM(L81)</f>
        <v>151153.3</v>
      </c>
      <c r="M89" s="96"/>
      <c r="N89" s="70"/>
      <c r="O89" s="47"/>
    </row>
    <row r="90" spans="1:15" s="5" customFormat="1" ht="26.25" customHeight="1">
      <c r="A90" s="178"/>
      <c r="B90" s="159"/>
      <c r="C90" s="160"/>
      <c r="D90" s="160"/>
      <c r="E90" s="160"/>
      <c r="F90" s="160"/>
      <c r="G90" s="160"/>
      <c r="H90" s="161"/>
      <c r="I90" s="95">
        <v>2024</v>
      </c>
      <c r="J90" s="120">
        <f>SUM(K90:N90)</f>
        <v>272568.27</v>
      </c>
      <c r="K90" s="96">
        <f>SUM(K87)</f>
        <v>170673.6</v>
      </c>
      <c r="L90" s="96">
        <f>SUM(L87)</f>
        <v>84063.1</v>
      </c>
      <c r="M90" s="121">
        <v>17831.57</v>
      </c>
      <c r="N90" s="70"/>
      <c r="O90" s="47"/>
    </row>
    <row r="91" spans="1:15" s="5" customFormat="1" ht="26.25" customHeight="1">
      <c r="A91" s="178"/>
      <c r="B91" s="159"/>
      <c r="C91" s="160"/>
      <c r="D91" s="160"/>
      <c r="E91" s="160"/>
      <c r="F91" s="160"/>
      <c r="G91" s="160"/>
      <c r="H91" s="161"/>
      <c r="I91" s="95">
        <v>2025</v>
      </c>
      <c r="J91" s="96"/>
      <c r="K91" s="96"/>
      <c r="L91" s="96"/>
      <c r="M91" s="96"/>
      <c r="N91" s="70"/>
      <c r="O91" s="70"/>
    </row>
    <row r="92" spans="1:15" s="5" customFormat="1" ht="26.25" customHeight="1">
      <c r="A92" s="178"/>
      <c r="B92" s="159"/>
      <c r="C92" s="160"/>
      <c r="D92" s="160"/>
      <c r="E92" s="160"/>
      <c r="F92" s="160"/>
      <c r="G92" s="160"/>
      <c r="H92" s="161"/>
      <c r="I92" s="95">
        <v>2026</v>
      </c>
      <c r="J92" s="96"/>
      <c r="K92" s="96"/>
      <c r="L92" s="96"/>
      <c r="M92" s="96"/>
      <c r="N92" s="70"/>
      <c r="O92" s="70"/>
    </row>
    <row r="93" spans="1:15" s="5" customFormat="1" ht="26.25" customHeight="1">
      <c r="A93" s="178"/>
      <c r="B93" s="159"/>
      <c r="C93" s="160"/>
      <c r="D93" s="160"/>
      <c r="E93" s="160"/>
      <c r="F93" s="160"/>
      <c r="G93" s="160"/>
      <c r="H93" s="161"/>
      <c r="I93" s="95">
        <v>2027</v>
      </c>
      <c r="J93" s="96"/>
      <c r="K93" s="96"/>
      <c r="L93" s="96"/>
      <c r="M93" s="96"/>
      <c r="N93" s="70"/>
      <c r="O93" s="70"/>
    </row>
    <row r="94" spans="1:15" s="5" customFormat="1" ht="26.25" customHeight="1">
      <c r="A94" s="178"/>
      <c r="B94" s="159"/>
      <c r="C94" s="160"/>
      <c r="D94" s="160"/>
      <c r="E94" s="160"/>
      <c r="F94" s="160"/>
      <c r="G94" s="160"/>
      <c r="H94" s="161"/>
      <c r="I94" s="95">
        <v>2028</v>
      </c>
      <c r="J94" s="96"/>
      <c r="K94" s="96"/>
      <c r="L94" s="96"/>
      <c r="M94" s="96"/>
      <c r="N94" s="70"/>
      <c r="O94" s="70"/>
    </row>
    <row r="95" spans="1:15" s="5" customFormat="1" ht="26.25" customHeight="1">
      <c r="A95" s="178"/>
      <c r="B95" s="159"/>
      <c r="C95" s="160"/>
      <c r="D95" s="160"/>
      <c r="E95" s="160"/>
      <c r="F95" s="160"/>
      <c r="G95" s="160"/>
      <c r="H95" s="161"/>
      <c r="I95" s="95">
        <v>2029</v>
      </c>
      <c r="J95" s="96"/>
      <c r="K95" s="96"/>
      <c r="L95" s="96"/>
      <c r="M95" s="96"/>
      <c r="N95" s="70"/>
      <c r="O95" s="70"/>
    </row>
    <row r="96" spans="1:15" s="5" customFormat="1" ht="26.25" customHeight="1">
      <c r="A96" s="143"/>
      <c r="B96" s="162"/>
      <c r="C96" s="163"/>
      <c r="D96" s="163"/>
      <c r="E96" s="163"/>
      <c r="F96" s="163"/>
      <c r="G96" s="163"/>
      <c r="H96" s="164"/>
      <c r="I96" s="95">
        <v>2030</v>
      </c>
      <c r="J96" s="96"/>
      <c r="K96" s="96"/>
      <c r="L96" s="96"/>
      <c r="M96" s="96"/>
      <c r="N96" s="70"/>
      <c r="O96" s="70"/>
    </row>
    <row r="97" spans="1:15" s="5" customFormat="1" ht="32.25" customHeight="1">
      <c r="A97" s="70"/>
      <c r="B97" s="137" t="s">
        <v>28</v>
      </c>
      <c r="C97" s="138"/>
      <c r="D97" s="138"/>
      <c r="E97" s="138"/>
      <c r="F97" s="138"/>
      <c r="G97" s="138"/>
      <c r="H97" s="139"/>
      <c r="I97" s="96" t="s">
        <v>179</v>
      </c>
      <c r="J97" s="121">
        <f>SUM(J88:J96)</f>
        <v>1703354.3499999999</v>
      </c>
      <c r="K97" s="96">
        <f>SUM(K88:K96)</f>
        <v>562789</v>
      </c>
      <c r="L97" s="96">
        <f>SUM(L88:L96)</f>
        <v>1111370.79</v>
      </c>
      <c r="M97" s="123">
        <f>SUM(M88:M96)</f>
        <v>29194.559999999998</v>
      </c>
      <c r="N97" s="96"/>
      <c r="O97" s="70"/>
    </row>
    <row r="98" spans="1:15" s="5" customFormat="1" ht="28.5" customHeight="1">
      <c r="A98" s="166" t="s">
        <v>203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8"/>
    </row>
    <row r="99" spans="1:15" ht="27" customHeight="1">
      <c r="A99" s="175" t="s">
        <v>173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7"/>
    </row>
    <row r="100" spans="1:20" ht="143.25" customHeight="1">
      <c r="A100" s="50" t="s">
        <v>33</v>
      </c>
      <c r="B100" s="39" t="s">
        <v>43</v>
      </c>
      <c r="C100" s="14">
        <v>63</v>
      </c>
      <c r="D100" s="39" t="s">
        <v>58</v>
      </c>
      <c r="E100" s="14" t="s">
        <v>55</v>
      </c>
      <c r="F100" s="14" t="s">
        <v>56</v>
      </c>
      <c r="G100" s="39" t="s">
        <v>99</v>
      </c>
      <c r="H100" s="39" t="s">
        <v>100</v>
      </c>
      <c r="I100" s="97">
        <v>2022</v>
      </c>
      <c r="J100" s="98">
        <f>SUM(L100:M100)</f>
        <v>64529.6</v>
      </c>
      <c r="K100" s="98"/>
      <c r="L100" s="99">
        <v>59367.2</v>
      </c>
      <c r="M100" s="99">
        <v>5162.4</v>
      </c>
      <c r="N100" s="98"/>
      <c r="O100" s="88">
        <v>227682.31</v>
      </c>
      <c r="P100" s="5"/>
      <c r="Q100" s="5"/>
      <c r="R100" s="5"/>
      <c r="S100" s="5"/>
      <c r="T100" s="5"/>
    </row>
    <row r="101" spans="1:20" ht="40.5" customHeight="1">
      <c r="A101" s="40" t="s">
        <v>199</v>
      </c>
      <c r="B101" s="55" t="s">
        <v>81</v>
      </c>
      <c r="C101" s="7"/>
      <c r="D101" s="7"/>
      <c r="E101" s="7"/>
      <c r="F101" s="7"/>
      <c r="G101" s="7"/>
      <c r="H101" s="7"/>
      <c r="I101" s="100"/>
      <c r="J101" s="99"/>
      <c r="K101" s="99"/>
      <c r="L101" s="99"/>
      <c r="M101" s="99"/>
      <c r="N101" s="98"/>
      <c r="O101" s="49"/>
      <c r="P101" s="5"/>
      <c r="Q101" s="5"/>
      <c r="R101" s="5"/>
      <c r="S101" s="5"/>
      <c r="T101" s="5"/>
    </row>
    <row r="102" spans="1:20" ht="44.25" customHeight="1">
      <c r="A102" s="50" t="s">
        <v>200</v>
      </c>
      <c r="B102" s="39" t="s">
        <v>82</v>
      </c>
      <c r="C102" s="39"/>
      <c r="D102" s="39"/>
      <c r="E102" s="39"/>
      <c r="F102" s="39"/>
      <c r="G102" s="39"/>
      <c r="H102" s="14"/>
      <c r="I102" s="101">
        <v>2022</v>
      </c>
      <c r="J102" s="98">
        <f>SUM(L102:M102)</f>
        <v>64529.6</v>
      </c>
      <c r="K102" s="98"/>
      <c r="L102" s="99">
        <v>59367.2</v>
      </c>
      <c r="M102" s="99">
        <v>5162.4</v>
      </c>
      <c r="N102" s="98"/>
      <c r="O102" s="39"/>
      <c r="P102" s="5"/>
      <c r="Q102" s="5"/>
      <c r="R102" s="5"/>
      <c r="S102" s="5"/>
      <c r="T102" s="5"/>
    </row>
    <row r="103" spans="1:20" ht="226.5" customHeight="1">
      <c r="A103" s="50" t="s">
        <v>19</v>
      </c>
      <c r="B103" s="41" t="s">
        <v>157</v>
      </c>
      <c r="C103" s="14">
        <v>28</v>
      </c>
      <c r="D103" s="39" t="s">
        <v>39</v>
      </c>
      <c r="E103" s="14" t="s">
        <v>146</v>
      </c>
      <c r="F103" s="14" t="s">
        <v>291</v>
      </c>
      <c r="G103" s="73" t="s">
        <v>26</v>
      </c>
      <c r="H103" s="73" t="s">
        <v>167</v>
      </c>
      <c r="I103" s="100">
        <v>2022</v>
      </c>
      <c r="J103" s="98">
        <f>K103+L103+M103+N103</f>
        <v>57427.3</v>
      </c>
      <c r="K103" s="98"/>
      <c r="L103" s="98">
        <v>41921.9</v>
      </c>
      <c r="M103" s="98">
        <v>15505.4</v>
      </c>
      <c r="N103" s="98"/>
      <c r="O103" s="102"/>
      <c r="P103" s="5"/>
      <c r="Q103" s="5"/>
      <c r="R103" s="5"/>
      <c r="S103" s="5"/>
      <c r="T103" s="5"/>
    </row>
    <row r="104" spans="1:20" ht="42.75" customHeight="1">
      <c r="A104" s="40" t="s">
        <v>201</v>
      </c>
      <c r="B104" s="47" t="s">
        <v>81</v>
      </c>
      <c r="C104" s="7"/>
      <c r="D104" s="7"/>
      <c r="E104" s="7"/>
      <c r="F104" s="7"/>
      <c r="G104" s="96"/>
      <c r="H104" s="96"/>
      <c r="I104" s="100"/>
      <c r="J104" s="98"/>
      <c r="K104" s="98"/>
      <c r="L104" s="98"/>
      <c r="M104" s="98"/>
      <c r="N104" s="98"/>
      <c r="O104" s="55"/>
      <c r="P104" s="5"/>
      <c r="Q104" s="5"/>
      <c r="R104" s="5"/>
      <c r="S104" s="5"/>
      <c r="T104" s="5"/>
    </row>
    <row r="105" spans="1:20" ht="44.25" customHeight="1">
      <c r="A105" s="50" t="s">
        <v>202</v>
      </c>
      <c r="B105" s="39" t="s">
        <v>82</v>
      </c>
      <c r="C105" s="39"/>
      <c r="D105" s="39"/>
      <c r="E105" s="39"/>
      <c r="F105" s="39"/>
      <c r="G105" s="73"/>
      <c r="H105" s="73"/>
      <c r="I105" s="100">
        <v>2022</v>
      </c>
      <c r="J105" s="98">
        <f>K105+L105+M105+N105</f>
        <v>57427.3</v>
      </c>
      <c r="K105" s="98"/>
      <c r="L105" s="99">
        <v>41921.9</v>
      </c>
      <c r="M105" s="99">
        <v>15505.4</v>
      </c>
      <c r="N105" s="98"/>
      <c r="O105" s="55"/>
      <c r="P105" s="5"/>
      <c r="Q105" s="5"/>
      <c r="R105" s="5"/>
      <c r="S105" s="5"/>
      <c r="T105" s="5"/>
    </row>
    <row r="106" spans="1:20" ht="216.75" customHeight="1">
      <c r="A106" s="40" t="s">
        <v>20</v>
      </c>
      <c r="B106" s="41" t="s">
        <v>40</v>
      </c>
      <c r="C106" s="7">
        <v>90</v>
      </c>
      <c r="D106" s="41" t="s">
        <v>39</v>
      </c>
      <c r="E106" s="7" t="s">
        <v>159</v>
      </c>
      <c r="F106" s="96" t="s">
        <v>292</v>
      </c>
      <c r="G106" s="45" t="s">
        <v>107</v>
      </c>
      <c r="H106" s="73" t="s">
        <v>166</v>
      </c>
      <c r="I106" s="100">
        <v>2022</v>
      </c>
      <c r="J106" s="99">
        <f>K106+L106+M106+N106</f>
        <v>47064.3</v>
      </c>
      <c r="K106" s="99"/>
      <c r="L106" s="99">
        <v>42828.5</v>
      </c>
      <c r="M106" s="99">
        <v>4235.8</v>
      </c>
      <c r="N106" s="99"/>
      <c r="O106" s="102"/>
      <c r="P106" s="5"/>
      <c r="Q106" s="5"/>
      <c r="R106" s="5"/>
      <c r="S106" s="5"/>
      <c r="T106" s="5"/>
    </row>
    <row r="107" spans="1:20" ht="44.25" customHeight="1">
      <c r="A107" s="59" t="s">
        <v>127</v>
      </c>
      <c r="B107" s="47" t="s">
        <v>81</v>
      </c>
      <c r="C107" s="13"/>
      <c r="D107" s="13"/>
      <c r="E107" s="13"/>
      <c r="F107" s="94"/>
      <c r="G107" s="94"/>
      <c r="H107" s="96"/>
      <c r="I107" s="100"/>
      <c r="J107" s="99"/>
      <c r="K107" s="99"/>
      <c r="L107" s="99"/>
      <c r="M107" s="99"/>
      <c r="N107" s="99"/>
      <c r="O107" s="55"/>
      <c r="P107" s="5"/>
      <c r="Q107" s="5"/>
      <c r="R107" s="5"/>
      <c r="S107" s="5"/>
      <c r="T107" s="5"/>
    </row>
    <row r="108" spans="1:20" ht="48" customHeight="1">
      <c r="A108" s="50" t="s">
        <v>128</v>
      </c>
      <c r="B108" s="39" t="s">
        <v>82</v>
      </c>
      <c r="C108" s="13"/>
      <c r="D108" s="13"/>
      <c r="E108" s="7"/>
      <c r="F108" s="96"/>
      <c r="G108" s="96"/>
      <c r="H108" s="96"/>
      <c r="I108" s="100">
        <v>2022</v>
      </c>
      <c r="J108" s="99">
        <f>K108+L108+M108+N108</f>
        <v>47064.3</v>
      </c>
      <c r="K108" s="99"/>
      <c r="L108" s="99">
        <v>42828.5</v>
      </c>
      <c r="M108" s="99">
        <v>4235.8</v>
      </c>
      <c r="N108" s="99"/>
      <c r="O108" s="55"/>
      <c r="P108" s="5"/>
      <c r="Q108" s="5"/>
      <c r="R108" s="5"/>
      <c r="S108" s="5"/>
      <c r="T108" s="5"/>
    </row>
    <row r="109" spans="1:20" ht="101.25" customHeight="1">
      <c r="A109" s="40" t="s">
        <v>17</v>
      </c>
      <c r="B109" s="41" t="s">
        <v>41</v>
      </c>
      <c r="C109" s="7">
        <v>80</v>
      </c>
      <c r="D109" s="41" t="s">
        <v>39</v>
      </c>
      <c r="E109" s="7" t="s">
        <v>282</v>
      </c>
      <c r="F109" s="96" t="s">
        <v>293</v>
      </c>
      <c r="G109" s="45" t="s">
        <v>37</v>
      </c>
      <c r="H109" s="45" t="s">
        <v>37</v>
      </c>
      <c r="I109" s="100">
        <v>2022</v>
      </c>
      <c r="J109" s="98">
        <f>K109+L109+M109+N109</f>
        <v>47527.03</v>
      </c>
      <c r="K109" s="98"/>
      <c r="L109" s="98">
        <v>43249.6</v>
      </c>
      <c r="M109" s="103">
        <v>4277.43</v>
      </c>
      <c r="N109" s="99"/>
      <c r="O109" s="39"/>
      <c r="P109" s="5"/>
      <c r="Q109" s="5"/>
      <c r="R109" s="5"/>
      <c r="S109" s="5"/>
      <c r="T109" s="5"/>
    </row>
    <row r="110" spans="1:20" ht="39.75" customHeight="1">
      <c r="A110" s="46" t="s">
        <v>112</v>
      </c>
      <c r="B110" s="47" t="s">
        <v>81</v>
      </c>
      <c r="C110" s="48"/>
      <c r="D110" s="48"/>
      <c r="E110" s="48"/>
      <c r="F110" s="48"/>
      <c r="G110" s="104"/>
      <c r="H110" s="104"/>
      <c r="I110" s="105"/>
      <c r="J110" s="106"/>
      <c r="K110" s="106"/>
      <c r="L110" s="106"/>
      <c r="M110" s="99"/>
      <c r="N110" s="99"/>
      <c r="O110" s="55"/>
      <c r="P110" s="5"/>
      <c r="Q110" s="5"/>
      <c r="R110" s="5"/>
      <c r="S110" s="5"/>
      <c r="T110" s="5"/>
    </row>
    <row r="111" spans="1:20" ht="48.75" customHeight="1">
      <c r="A111" s="40" t="s">
        <v>113</v>
      </c>
      <c r="B111" s="41" t="s">
        <v>82</v>
      </c>
      <c r="C111" s="41"/>
      <c r="D111" s="41"/>
      <c r="E111" s="41"/>
      <c r="F111" s="41"/>
      <c r="G111" s="45"/>
      <c r="H111" s="45"/>
      <c r="I111" s="100">
        <v>2022</v>
      </c>
      <c r="J111" s="98">
        <f>K111+L111+M111+N111</f>
        <v>47527.03</v>
      </c>
      <c r="K111" s="98"/>
      <c r="L111" s="98">
        <v>43249.6</v>
      </c>
      <c r="M111" s="107">
        <v>4277.43</v>
      </c>
      <c r="N111" s="98"/>
      <c r="O111" s="39"/>
      <c r="P111" s="5"/>
      <c r="Q111" s="5"/>
      <c r="R111" s="5"/>
      <c r="S111" s="5"/>
      <c r="T111" s="5"/>
    </row>
    <row r="112" spans="1:20" ht="122.25" customHeight="1">
      <c r="A112" s="40" t="s">
        <v>18</v>
      </c>
      <c r="B112" s="41" t="s">
        <v>69</v>
      </c>
      <c r="C112" s="7">
        <v>55</v>
      </c>
      <c r="D112" s="41" t="s">
        <v>39</v>
      </c>
      <c r="E112" s="7" t="s">
        <v>130</v>
      </c>
      <c r="F112" s="96" t="s">
        <v>294</v>
      </c>
      <c r="G112" s="45" t="s">
        <v>30</v>
      </c>
      <c r="H112" s="45" t="s">
        <v>161</v>
      </c>
      <c r="I112" s="100">
        <v>2022</v>
      </c>
      <c r="J112" s="98">
        <f>K112+L112+M112+N112</f>
        <v>68263.4</v>
      </c>
      <c r="K112" s="98"/>
      <c r="L112" s="98">
        <v>61437.1</v>
      </c>
      <c r="M112" s="98">
        <v>6826.3</v>
      </c>
      <c r="N112" s="98"/>
      <c r="O112" s="86"/>
      <c r="P112" s="5"/>
      <c r="Q112" s="5"/>
      <c r="R112" s="5"/>
      <c r="S112" s="5"/>
      <c r="T112" s="5"/>
    </row>
    <row r="113" spans="1:20" ht="47.25" customHeight="1">
      <c r="A113" s="46" t="s">
        <v>109</v>
      </c>
      <c r="B113" s="47" t="s">
        <v>81</v>
      </c>
      <c r="C113" s="48"/>
      <c r="D113" s="48"/>
      <c r="E113" s="48"/>
      <c r="F113" s="48"/>
      <c r="G113" s="104"/>
      <c r="H113" s="94"/>
      <c r="I113" s="105"/>
      <c r="J113" s="106"/>
      <c r="K113" s="106"/>
      <c r="L113" s="106"/>
      <c r="M113" s="106"/>
      <c r="N113" s="106"/>
      <c r="O113" s="49"/>
      <c r="P113" s="5"/>
      <c r="Q113" s="5"/>
      <c r="R113" s="5"/>
      <c r="S113" s="5"/>
      <c r="T113" s="5"/>
    </row>
    <row r="114" spans="1:20" ht="39" customHeight="1">
      <c r="A114" s="50" t="s">
        <v>110</v>
      </c>
      <c r="B114" s="39" t="s">
        <v>82</v>
      </c>
      <c r="C114" s="39"/>
      <c r="D114" s="39"/>
      <c r="E114" s="39"/>
      <c r="F114" s="39"/>
      <c r="G114" s="73"/>
      <c r="H114" s="104"/>
      <c r="I114" s="105">
        <v>2022</v>
      </c>
      <c r="J114" s="99">
        <f>K114+L114+M114+N114</f>
        <v>68263.4</v>
      </c>
      <c r="K114" s="99"/>
      <c r="L114" s="99">
        <v>61437.1</v>
      </c>
      <c r="M114" s="99">
        <v>6826.3</v>
      </c>
      <c r="N114" s="99"/>
      <c r="O114" s="39"/>
      <c r="P114" s="5"/>
      <c r="Q114" s="5"/>
      <c r="R114" s="5"/>
      <c r="S114" s="5"/>
      <c r="T114" s="5"/>
    </row>
    <row r="115" spans="1:20" ht="188.25" customHeight="1">
      <c r="A115" s="59" t="s">
        <v>48</v>
      </c>
      <c r="B115" s="47" t="s">
        <v>140</v>
      </c>
      <c r="C115" s="13">
        <v>35</v>
      </c>
      <c r="D115" s="13">
        <v>2023</v>
      </c>
      <c r="E115" s="7" t="s">
        <v>144</v>
      </c>
      <c r="F115" s="7" t="s">
        <v>295</v>
      </c>
      <c r="G115" s="108" t="s">
        <v>139</v>
      </c>
      <c r="H115" s="109" t="s">
        <v>139</v>
      </c>
      <c r="I115" s="105">
        <v>2023</v>
      </c>
      <c r="J115" s="99">
        <f>K115+L115+M115+N115</f>
        <v>17653.800000000003</v>
      </c>
      <c r="K115" s="99"/>
      <c r="L115" s="99">
        <v>12534.2</v>
      </c>
      <c r="M115" s="99">
        <v>5119.6</v>
      </c>
      <c r="N115" s="99"/>
      <c r="O115" s="41"/>
      <c r="P115" s="5"/>
      <c r="Q115" s="5"/>
      <c r="R115" s="5"/>
      <c r="S115" s="5"/>
      <c r="T115" s="5"/>
    </row>
    <row r="116" spans="1:20" ht="39" customHeight="1">
      <c r="A116" s="40" t="s">
        <v>116</v>
      </c>
      <c r="B116" s="55" t="s">
        <v>81</v>
      </c>
      <c r="C116" s="7"/>
      <c r="D116" s="7"/>
      <c r="E116" s="7"/>
      <c r="F116" s="7"/>
      <c r="G116" s="96"/>
      <c r="H116" s="110"/>
      <c r="I116" s="105"/>
      <c r="J116" s="99"/>
      <c r="K116" s="99"/>
      <c r="L116" s="99"/>
      <c r="M116" s="99"/>
      <c r="N116" s="99"/>
      <c r="O116" s="41"/>
      <c r="P116" s="5"/>
      <c r="Q116" s="5"/>
      <c r="R116" s="5"/>
      <c r="S116" s="5"/>
      <c r="T116" s="5"/>
    </row>
    <row r="117" spans="1:20" ht="42" customHeight="1">
      <c r="A117" s="40" t="s">
        <v>117</v>
      </c>
      <c r="B117" s="55" t="s">
        <v>82</v>
      </c>
      <c r="C117" s="7"/>
      <c r="D117" s="7"/>
      <c r="E117" s="7"/>
      <c r="F117" s="7"/>
      <c r="G117" s="96"/>
      <c r="H117" s="94"/>
      <c r="I117" s="105">
        <v>2023</v>
      </c>
      <c r="J117" s="99">
        <f>K117+L117+M117+N117</f>
        <v>17653.800000000003</v>
      </c>
      <c r="K117" s="99"/>
      <c r="L117" s="99">
        <v>12534.2</v>
      </c>
      <c r="M117" s="99">
        <v>5119.6</v>
      </c>
      <c r="N117" s="99"/>
      <c r="O117" s="41"/>
      <c r="P117" s="5"/>
      <c r="Q117" s="5"/>
      <c r="R117" s="5"/>
      <c r="S117" s="5"/>
      <c r="T117" s="5"/>
    </row>
    <row r="118" spans="1:20" ht="104.25" customHeight="1">
      <c r="A118" s="59" t="s">
        <v>49</v>
      </c>
      <c r="B118" s="47" t="s">
        <v>283</v>
      </c>
      <c r="C118" s="13">
        <v>93</v>
      </c>
      <c r="D118" s="13">
        <v>2023</v>
      </c>
      <c r="E118" s="7" t="s">
        <v>145</v>
      </c>
      <c r="F118" s="7" t="s">
        <v>296</v>
      </c>
      <c r="G118" s="108" t="s">
        <v>30</v>
      </c>
      <c r="H118" s="109" t="s">
        <v>30</v>
      </c>
      <c r="I118" s="105">
        <v>2023</v>
      </c>
      <c r="J118" s="99">
        <f>K118+L118+M118+N118</f>
        <v>90964.9</v>
      </c>
      <c r="K118" s="99"/>
      <c r="L118" s="99">
        <v>81868.4</v>
      </c>
      <c r="M118" s="99">
        <v>9096.5</v>
      </c>
      <c r="N118" s="99"/>
      <c r="O118" s="41"/>
      <c r="P118" s="5"/>
      <c r="Q118" s="5"/>
      <c r="R118" s="5"/>
      <c r="S118" s="5"/>
      <c r="T118" s="5"/>
    </row>
    <row r="119" spans="1:20" ht="39" customHeight="1">
      <c r="A119" s="40" t="s">
        <v>118</v>
      </c>
      <c r="B119" s="55" t="s">
        <v>81</v>
      </c>
      <c r="C119" s="7"/>
      <c r="D119" s="7"/>
      <c r="E119" s="7"/>
      <c r="F119" s="7"/>
      <c r="G119" s="96"/>
      <c r="H119" s="110"/>
      <c r="I119" s="105"/>
      <c r="J119" s="99"/>
      <c r="K119" s="99"/>
      <c r="L119" s="99"/>
      <c r="M119" s="99"/>
      <c r="N119" s="99"/>
      <c r="O119" s="41"/>
      <c r="P119" s="5"/>
      <c r="Q119" s="5"/>
      <c r="R119" s="5"/>
      <c r="S119" s="5"/>
      <c r="T119" s="5"/>
    </row>
    <row r="120" spans="1:20" ht="42" customHeight="1">
      <c r="A120" s="40" t="s">
        <v>119</v>
      </c>
      <c r="B120" s="55" t="s">
        <v>82</v>
      </c>
      <c r="C120" s="7"/>
      <c r="D120" s="7"/>
      <c r="E120" s="7"/>
      <c r="F120" s="7"/>
      <c r="G120" s="96"/>
      <c r="H120" s="94"/>
      <c r="I120" s="105">
        <v>2023</v>
      </c>
      <c r="J120" s="99">
        <f>K120+L120+M120+N120</f>
        <v>90964.9</v>
      </c>
      <c r="K120" s="99"/>
      <c r="L120" s="99">
        <v>81868.4</v>
      </c>
      <c r="M120" s="99">
        <v>9096.5</v>
      </c>
      <c r="N120" s="99"/>
      <c r="O120" s="41"/>
      <c r="P120" s="5"/>
      <c r="Q120" s="5"/>
      <c r="R120" s="5"/>
      <c r="S120" s="5"/>
      <c r="T120" s="5"/>
    </row>
    <row r="121" spans="1:20" ht="105" customHeight="1">
      <c r="A121" s="59" t="s">
        <v>57</v>
      </c>
      <c r="B121" s="47" t="s">
        <v>141</v>
      </c>
      <c r="C121" s="13">
        <v>108</v>
      </c>
      <c r="D121" s="13">
        <v>2023</v>
      </c>
      <c r="E121" s="7" t="s">
        <v>328</v>
      </c>
      <c r="F121" s="7" t="s">
        <v>297</v>
      </c>
      <c r="G121" s="108" t="s">
        <v>142</v>
      </c>
      <c r="H121" s="109" t="s">
        <v>142</v>
      </c>
      <c r="I121" s="105">
        <v>2023</v>
      </c>
      <c r="J121" s="99">
        <f>K121+L121+M121+N121</f>
        <v>5548.1</v>
      </c>
      <c r="K121" s="99"/>
      <c r="L121" s="99">
        <v>5104.3</v>
      </c>
      <c r="M121" s="99">
        <v>443.8</v>
      </c>
      <c r="N121" s="99"/>
      <c r="O121" s="41"/>
      <c r="P121" s="5"/>
      <c r="Q121" s="5"/>
      <c r="R121" s="5"/>
      <c r="S121" s="5"/>
      <c r="T121" s="5"/>
    </row>
    <row r="122" spans="1:20" ht="39" customHeight="1">
      <c r="A122" s="40" t="s">
        <v>120</v>
      </c>
      <c r="B122" s="55" t="s">
        <v>81</v>
      </c>
      <c r="C122" s="7"/>
      <c r="D122" s="7"/>
      <c r="E122" s="7"/>
      <c r="F122" s="7"/>
      <c r="G122" s="96"/>
      <c r="H122" s="110"/>
      <c r="I122" s="105"/>
      <c r="J122" s="99"/>
      <c r="K122" s="99"/>
      <c r="L122" s="99"/>
      <c r="M122" s="99"/>
      <c r="N122" s="99"/>
      <c r="O122" s="41"/>
      <c r="P122" s="5"/>
      <c r="Q122" s="5"/>
      <c r="R122" s="5"/>
      <c r="S122" s="5"/>
      <c r="T122" s="5"/>
    </row>
    <row r="123" spans="1:20" ht="42" customHeight="1">
      <c r="A123" s="40" t="s">
        <v>121</v>
      </c>
      <c r="B123" s="55" t="s">
        <v>82</v>
      </c>
      <c r="C123" s="7"/>
      <c r="D123" s="7"/>
      <c r="E123" s="7"/>
      <c r="F123" s="7"/>
      <c r="G123" s="96"/>
      <c r="H123" s="94"/>
      <c r="I123" s="105">
        <v>2023</v>
      </c>
      <c r="J123" s="99">
        <f>K123+L123+M123+N123</f>
        <v>5548.1</v>
      </c>
      <c r="K123" s="99"/>
      <c r="L123" s="99">
        <v>5104.3</v>
      </c>
      <c r="M123" s="99">
        <v>443.8</v>
      </c>
      <c r="N123" s="99"/>
      <c r="O123" s="41"/>
      <c r="P123" s="5"/>
      <c r="Q123" s="5"/>
      <c r="R123" s="5"/>
      <c r="S123" s="5"/>
      <c r="T123" s="5"/>
    </row>
    <row r="124" spans="1:21" ht="71.25" customHeight="1">
      <c r="A124" s="59" t="s">
        <v>156</v>
      </c>
      <c r="B124" s="47" t="s">
        <v>143</v>
      </c>
      <c r="C124" s="13">
        <v>86</v>
      </c>
      <c r="D124" s="13">
        <v>2023</v>
      </c>
      <c r="E124" s="7" t="s">
        <v>21</v>
      </c>
      <c r="F124" s="7">
        <v>55102.8</v>
      </c>
      <c r="G124" s="108" t="s">
        <v>158</v>
      </c>
      <c r="H124" s="108" t="s">
        <v>158</v>
      </c>
      <c r="I124" s="105">
        <v>2023</v>
      </c>
      <c r="J124" s="99">
        <f>K124+L124+M124+N124</f>
        <v>56369.5</v>
      </c>
      <c r="K124" s="99"/>
      <c r="L124" s="99">
        <v>49041.5</v>
      </c>
      <c r="M124" s="99">
        <v>7328</v>
      </c>
      <c r="N124" s="99"/>
      <c r="O124" s="41"/>
      <c r="P124" s="5"/>
      <c r="Q124" s="5"/>
      <c r="R124" s="5"/>
      <c r="S124" s="5"/>
      <c r="T124" s="5"/>
      <c r="U124" s="32"/>
    </row>
    <row r="125" spans="1:20" ht="39" customHeight="1">
      <c r="A125" s="40" t="s">
        <v>204</v>
      </c>
      <c r="B125" s="55" t="s">
        <v>81</v>
      </c>
      <c r="C125" s="7"/>
      <c r="D125" s="7"/>
      <c r="E125" s="7"/>
      <c r="F125" s="7"/>
      <c r="G125" s="96"/>
      <c r="H125" s="110"/>
      <c r="I125" s="105"/>
      <c r="J125" s="99"/>
      <c r="K125" s="99"/>
      <c r="L125" s="99"/>
      <c r="M125" s="99"/>
      <c r="N125" s="99"/>
      <c r="O125" s="41"/>
      <c r="P125" s="5"/>
      <c r="Q125" s="5"/>
      <c r="R125" s="5"/>
      <c r="S125" s="5"/>
      <c r="T125" s="5"/>
    </row>
    <row r="126" spans="1:20" ht="42" customHeight="1">
      <c r="A126" s="40" t="s">
        <v>205</v>
      </c>
      <c r="B126" s="55" t="s">
        <v>82</v>
      </c>
      <c r="C126" s="7"/>
      <c r="D126" s="7"/>
      <c r="E126" s="7"/>
      <c r="F126" s="7"/>
      <c r="G126" s="96"/>
      <c r="H126" s="94"/>
      <c r="I126" s="105">
        <v>2023</v>
      </c>
      <c r="J126" s="99">
        <f>K126+L126+M126+N126</f>
        <v>56369.5</v>
      </c>
      <c r="K126" s="99"/>
      <c r="L126" s="99">
        <v>49041.5</v>
      </c>
      <c r="M126" s="99">
        <v>7328</v>
      </c>
      <c r="N126" s="99"/>
      <c r="O126" s="41"/>
      <c r="P126" s="5"/>
      <c r="Q126" s="5"/>
      <c r="R126" s="5"/>
      <c r="S126" s="5"/>
      <c r="T126" s="5"/>
    </row>
    <row r="127" spans="1:21" ht="86.25" customHeight="1">
      <c r="A127" s="59" t="s">
        <v>206</v>
      </c>
      <c r="B127" s="47" t="s">
        <v>212</v>
      </c>
      <c r="C127" s="13">
        <v>62</v>
      </c>
      <c r="D127" s="13">
        <v>2023</v>
      </c>
      <c r="E127" s="7" t="s">
        <v>327</v>
      </c>
      <c r="F127" s="7" t="s">
        <v>329</v>
      </c>
      <c r="G127" s="108" t="s">
        <v>273</v>
      </c>
      <c r="H127" s="108" t="s">
        <v>273</v>
      </c>
      <c r="I127" s="105">
        <v>2023</v>
      </c>
      <c r="J127" s="99">
        <f>SUM(K127:N127)</f>
        <v>38623.600000000006</v>
      </c>
      <c r="K127" s="99"/>
      <c r="L127" s="99">
        <v>34761.3</v>
      </c>
      <c r="M127" s="99">
        <v>3862.3</v>
      </c>
      <c r="N127" s="99"/>
      <c r="O127" s="41"/>
      <c r="P127" s="5"/>
      <c r="Q127" s="5"/>
      <c r="R127" s="5"/>
      <c r="S127" s="5"/>
      <c r="T127" s="5"/>
      <c r="U127" s="32"/>
    </row>
    <row r="128" spans="1:20" ht="39" customHeight="1">
      <c r="A128" s="40" t="s">
        <v>207</v>
      </c>
      <c r="B128" s="55" t="s">
        <v>81</v>
      </c>
      <c r="C128" s="7"/>
      <c r="D128" s="7"/>
      <c r="E128" s="7"/>
      <c r="F128" s="7"/>
      <c r="G128" s="96"/>
      <c r="H128" s="110"/>
      <c r="I128" s="105"/>
      <c r="J128" s="99"/>
      <c r="K128" s="99"/>
      <c r="L128" s="99"/>
      <c r="M128" s="99"/>
      <c r="N128" s="99"/>
      <c r="O128" s="41"/>
      <c r="P128" s="5"/>
      <c r="Q128" s="5"/>
      <c r="R128" s="5"/>
      <c r="S128" s="5"/>
      <c r="T128" s="5"/>
    </row>
    <row r="129" spans="1:20" ht="42" customHeight="1">
      <c r="A129" s="40" t="s">
        <v>208</v>
      </c>
      <c r="B129" s="55" t="s">
        <v>82</v>
      </c>
      <c r="C129" s="7"/>
      <c r="D129" s="7"/>
      <c r="E129" s="7"/>
      <c r="F129" s="7"/>
      <c r="G129" s="96"/>
      <c r="H129" s="94"/>
      <c r="I129" s="105">
        <v>2023</v>
      </c>
      <c r="J129" s="99">
        <f>SUM(K129:N129)</f>
        <v>38623.600000000006</v>
      </c>
      <c r="K129" s="99"/>
      <c r="L129" s="99">
        <v>34761.3</v>
      </c>
      <c r="M129" s="99">
        <v>3862.3</v>
      </c>
      <c r="N129" s="99"/>
      <c r="O129" s="41"/>
      <c r="P129" s="5"/>
      <c r="Q129" s="5"/>
      <c r="R129" s="5"/>
      <c r="S129" s="5"/>
      <c r="T129" s="5"/>
    </row>
    <row r="130" spans="1:21" ht="121.5" customHeight="1">
      <c r="A130" s="59" t="s">
        <v>209</v>
      </c>
      <c r="B130" s="47" t="s">
        <v>213</v>
      </c>
      <c r="C130" s="13">
        <v>46</v>
      </c>
      <c r="D130" s="13">
        <v>2023</v>
      </c>
      <c r="E130" s="7" t="s">
        <v>298</v>
      </c>
      <c r="F130" s="7" t="s">
        <v>299</v>
      </c>
      <c r="G130" s="108" t="s">
        <v>272</v>
      </c>
      <c r="H130" s="108" t="s">
        <v>272</v>
      </c>
      <c r="I130" s="105">
        <v>2023</v>
      </c>
      <c r="J130" s="99">
        <f>SUM(K130:N130)</f>
        <v>4575.400000000001</v>
      </c>
      <c r="K130" s="99"/>
      <c r="L130" s="99">
        <v>4163.6</v>
      </c>
      <c r="M130" s="99">
        <v>411.8</v>
      </c>
      <c r="N130" s="99"/>
      <c r="O130" s="41"/>
      <c r="P130" s="5"/>
      <c r="Q130" s="5"/>
      <c r="R130" s="5"/>
      <c r="S130" s="5"/>
      <c r="T130" s="5"/>
      <c r="U130" s="32"/>
    </row>
    <row r="131" spans="1:20" ht="39" customHeight="1">
      <c r="A131" s="40" t="s">
        <v>210</v>
      </c>
      <c r="B131" s="55" t="s">
        <v>81</v>
      </c>
      <c r="C131" s="7"/>
      <c r="D131" s="7"/>
      <c r="E131" s="7"/>
      <c r="F131" s="7"/>
      <c r="G131" s="96"/>
      <c r="H131" s="110"/>
      <c r="I131" s="105"/>
      <c r="J131" s="99"/>
      <c r="K131" s="99"/>
      <c r="L131" s="99"/>
      <c r="M131" s="99"/>
      <c r="N131" s="99"/>
      <c r="O131" s="41"/>
      <c r="P131" s="5"/>
      <c r="Q131" s="5"/>
      <c r="R131" s="5"/>
      <c r="S131" s="5"/>
      <c r="T131" s="5"/>
    </row>
    <row r="132" spans="1:20" ht="42" customHeight="1">
      <c r="A132" s="40" t="s">
        <v>211</v>
      </c>
      <c r="B132" s="55" t="s">
        <v>82</v>
      </c>
      <c r="C132" s="7"/>
      <c r="D132" s="7"/>
      <c r="E132" s="7"/>
      <c r="F132" s="7"/>
      <c r="G132" s="96"/>
      <c r="H132" s="94"/>
      <c r="I132" s="105">
        <v>2023</v>
      </c>
      <c r="J132" s="99">
        <f>SUM(K132:N132)</f>
        <v>4575.400000000001</v>
      </c>
      <c r="K132" s="99"/>
      <c r="L132" s="99">
        <v>4163.6</v>
      </c>
      <c r="M132" s="99">
        <v>411.8</v>
      </c>
      <c r="N132" s="99"/>
      <c r="O132" s="41"/>
      <c r="P132" s="5"/>
      <c r="Q132" s="5"/>
      <c r="R132" s="5"/>
      <c r="S132" s="5"/>
      <c r="T132" s="5"/>
    </row>
    <row r="133" spans="1:21" ht="168" customHeight="1">
      <c r="A133" s="59" t="s">
        <v>226</v>
      </c>
      <c r="B133" s="47" t="s">
        <v>214</v>
      </c>
      <c r="C133" s="13">
        <v>25</v>
      </c>
      <c r="D133" s="13">
        <v>2023</v>
      </c>
      <c r="E133" s="7" t="s">
        <v>305</v>
      </c>
      <c r="F133" s="7" t="s">
        <v>335</v>
      </c>
      <c r="G133" s="108" t="s">
        <v>274</v>
      </c>
      <c r="H133" s="108" t="s">
        <v>274</v>
      </c>
      <c r="I133" s="105">
        <v>2023</v>
      </c>
      <c r="J133" s="99">
        <f>SUM(K133:N133)</f>
        <v>12331.699999999999</v>
      </c>
      <c r="K133" s="99"/>
      <c r="L133" s="99">
        <v>11221.9</v>
      </c>
      <c r="M133" s="99">
        <v>1109.8</v>
      </c>
      <c r="N133" s="99"/>
      <c r="O133" s="41"/>
      <c r="P133" s="5"/>
      <c r="Q133" s="5"/>
      <c r="R133" s="5"/>
      <c r="S133" s="5"/>
      <c r="T133" s="5"/>
      <c r="U133" s="32"/>
    </row>
    <row r="134" spans="1:20" ht="39" customHeight="1">
      <c r="A134" s="40" t="s">
        <v>227</v>
      </c>
      <c r="B134" s="55" t="s">
        <v>81</v>
      </c>
      <c r="C134" s="7"/>
      <c r="D134" s="7"/>
      <c r="E134" s="7"/>
      <c r="F134" s="7"/>
      <c r="G134" s="96"/>
      <c r="H134" s="110"/>
      <c r="I134" s="105"/>
      <c r="J134" s="99"/>
      <c r="K134" s="99"/>
      <c r="L134" s="99"/>
      <c r="M134" s="99"/>
      <c r="N134" s="99"/>
      <c r="O134" s="41"/>
      <c r="P134" s="5"/>
      <c r="Q134" s="5"/>
      <c r="R134" s="5"/>
      <c r="S134" s="5"/>
      <c r="T134" s="5"/>
    </row>
    <row r="135" spans="1:20" ht="42" customHeight="1">
      <c r="A135" s="40" t="s">
        <v>228</v>
      </c>
      <c r="B135" s="55" t="s">
        <v>82</v>
      </c>
      <c r="C135" s="7"/>
      <c r="D135" s="7"/>
      <c r="E135" s="7"/>
      <c r="F135" s="7"/>
      <c r="G135" s="96"/>
      <c r="H135" s="94"/>
      <c r="I135" s="105">
        <v>2023</v>
      </c>
      <c r="J135" s="99">
        <f>SUM(K135:N135)</f>
        <v>12331.699999999999</v>
      </c>
      <c r="K135" s="99"/>
      <c r="L135" s="99">
        <v>11221.9</v>
      </c>
      <c r="M135" s="99">
        <v>1109.8</v>
      </c>
      <c r="N135" s="99"/>
      <c r="O135" s="41"/>
      <c r="P135" s="5"/>
      <c r="Q135" s="5"/>
      <c r="R135" s="5"/>
      <c r="S135" s="5"/>
      <c r="T135" s="5"/>
    </row>
    <row r="136" spans="1:21" ht="105.75" customHeight="1">
      <c r="A136" s="59" t="s">
        <v>229</v>
      </c>
      <c r="B136" s="47" t="s">
        <v>215</v>
      </c>
      <c r="C136" s="13">
        <v>30</v>
      </c>
      <c r="D136" s="13">
        <v>2023</v>
      </c>
      <c r="E136" s="7" t="s">
        <v>287</v>
      </c>
      <c r="F136" s="7" t="s">
        <v>288</v>
      </c>
      <c r="G136" s="108" t="s">
        <v>275</v>
      </c>
      <c r="H136" s="108" t="s">
        <v>275</v>
      </c>
      <c r="I136" s="105">
        <v>2023</v>
      </c>
      <c r="J136" s="99">
        <f>SUM(K136:N136)</f>
        <v>3505.7</v>
      </c>
      <c r="K136" s="99"/>
      <c r="L136" s="99">
        <v>3155.1</v>
      </c>
      <c r="M136" s="99">
        <v>350.6</v>
      </c>
      <c r="N136" s="99"/>
      <c r="O136" s="41"/>
      <c r="P136" s="5"/>
      <c r="Q136" s="5"/>
      <c r="R136" s="5"/>
      <c r="S136" s="5"/>
      <c r="T136" s="5"/>
      <c r="U136" s="32"/>
    </row>
    <row r="137" spans="1:20" ht="39" customHeight="1">
      <c r="A137" s="40" t="s">
        <v>230</v>
      </c>
      <c r="B137" s="55" t="s">
        <v>81</v>
      </c>
      <c r="C137" s="7"/>
      <c r="D137" s="7"/>
      <c r="E137" s="7"/>
      <c r="F137" s="7"/>
      <c r="G137" s="96"/>
      <c r="H137" s="110"/>
      <c r="I137" s="105"/>
      <c r="J137" s="99"/>
      <c r="K137" s="99"/>
      <c r="L137" s="99"/>
      <c r="M137" s="99"/>
      <c r="N137" s="99"/>
      <c r="O137" s="41"/>
      <c r="P137" s="5"/>
      <c r="Q137" s="5"/>
      <c r="R137" s="5"/>
      <c r="S137" s="5"/>
      <c r="T137" s="5"/>
    </row>
    <row r="138" spans="1:20" ht="42" customHeight="1">
      <c r="A138" s="40" t="s">
        <v>231</v>
      </c>
      <c r="B138" s="55" t="s">
        <v>82</v>
      </c>
      <c r="C138" s="7"/>
      <c r="D138" s="7"/>
      <c r="E138" s="7"/>
      <c r="F138" s="7"/>
      <c r="G138" s="96"/>
      <c r="H138" s="94"/>
      <c r="I138" s="105">
        <v>2023</v>
      </c>
      <c r="J138" s="99">
        <f>SUM(K138:N138)</f>
        <v>3505.7</v>
      </c>
      <c r="K138" s="99"/>
      <c r="L138" s="99">
        <v>3155.1</v>
      </c>
      <c r="M138" s="99">
        <v>350.6</v>
      </c>
      <c r="N138" s="99"/>
      <c r="O138" s="41"/>
      <c r="P138" s="5"/>
      <c r="Q138" s="5"/>
      <c r="R138" s="5"/>
      <c r="S138" s="5"/>
      <c r="T138" s="5"/>
    </row>
    <row r="139" spans="1:21" ht="111" customHeight="1">
      <c r="A139" s="59" t="s">
        <v>232</v>
      </c>
      <c r="B139" s="47" t="s">
        <v>300</v>
      </c>
      <c r="C139" s="13">
        <v>30</v>
      </c>
      <c r="D139" s="13">
        <v>2023</v>
      </c>
      <c r="E139" s="7" t="s">
        <v>307</v>
      </c>
      <c r="F139" s="7" t="s">
        <v>301</v>
      </c>
      <c r="G139" s="108" t="s">
        <v>276</v>
      </c>
      <c r="H139" s="108" t="s">
        <v>276</v>
      </c>
      <c r="I139" s="105">
        <v>2023</v>
      </c>
      <c r="J139" s="99">
        <f>SUM(K139:N139)</f>
        <v>6542.8</v>
      </c>
      <c r="K139" s="99"/>
      <c r="L139" s="99">
        <v>6084.8</v>
      </c>
      <c r="M139" s="99">
        <v>458</v>
      </c>
      <c r="N139" s="99"/>
      <c r="O139" s="41"/>
      <c r="P139" s="5"/>
      <c r="Q139" s="5"/>
      <c r="R139" s="5"/>
      <c r="S139" s="5"/>
      <c r="T139" s="5"/>
      <c r="U139" s="32"/>
    </row>
    <row r="140" spans="1:20" ht="39" customHeight="1">
      <c r="A140" s="40" t="s">
        <v>233</v>
      </c>
      <c r="B140" s="55" t="s">
        <v>81</v>
      </c>
      <c r="C140" s="7"/>
      <c r="D140" s="7"/>
      <c r="E140" s="7"/>
      <c r="F140" s="7"/>
      <c r="G140" s="96"/>
      <c r="H140" s="110"/>
      <c r="I140" s="105"/>
      <c r="J140" s="99"/>
      <c r="K140" s="99"/>
      <c r="L140" s="99"/>
      <c r="M140" s="99"/>
      <c r="N140" s="99"/>
      <c r="O140" s="41"/>
      <c r="P140" s="5"/>
      <c r="Q140" s="5"/>
      <c r="R140" s="5"/>
      <c r="S140" s="5"/>
      <c r="T140" s="5"/>
    </row>
    <row r="141" spans="1:20" ht="42" customHeight="1">
      <c r="A141" s="40" t="s">
        <v>234</v>
      </c>
      <c r="B141" s="55" t="s">
        <v>82</v>
      </c>
      <c r="C141" s="7"/>
      <c r="D141" s="7"/>
      <c r="E141" s="7"/>
      <c r="F141" s="7"/>
      <c r="G141" s="96"/>
      <c r="H141" s="94"/>
      <c r="I141" s="105">
        <v>2023</v>
      </c>
      <c r="J141" s="99">
        <f>SUM(K141:N141)</f>
        <v>6542.8</v>
      </c>
      <c r="K141" s="99"/>
      <c r="L141" s="99">
        <v>6084.8</v>
      </c>
      <c r="M141" s="99">
        <v>458</v>
      </c>
      <c r="N141" s="99"/>
      <c r="O141" s="41"/>
      <c r="P141" s="5"/>
      <c r="Q141" s="5"/>
      <c r="R141" s="5"/>
      <c r="S141" s="5"/>
      <c r="T141" s="5"/>
    </row>
    <row r="142" spans="1:21" ht="109.5" customHeight="1">
      <c r="A142" s="59" t="s">
        <v>235</v>
      </c>
      <c r="B142" s="47" t="s">
        <v>216</v>
      </c>
      <c r="C142" s="13">
        <v>6</v>
      </c>
      <c r="D142" s="13">
        <v>2023</v>
      </c>
      <c r="E142" s="7" t="s">
        <v>308</v>
      </c>
      <c r="F142" s="7" t="s">
        <v>302</v>
      </c>
      <c r="G142" s="108" t="s">
        <v>276</v>
      </c>
      <c r="H142" s="108" t="s">
        <v>276</v>
      </c>
      <c r="I142" s="105">
        <v>2023</v>
      </c>
      <c r="J142" s="99">
        <f>SUM(K142:N142)</f>
        <v>8762.2</v>
      </c>
      <c r="K142" s="99"/>
      <c r="L142" s="99">
        <v>8148.8</v>
      </c>
      <c r="M142" s="99">
        <v>613.4</v>
      </c>
      <c r="N142" s="99"/>
      <c r="O142" s="41"/>
      <c r="P142" s="5"/>
      <c r="Q142" s="5"/>
      <c r="R142" s="5"/>
      <c r="S142" s="5"/>
      <c r="T142" s="5"/>
      <c r="U142" s="32"/>
    </row>
    <row r="143" spans="1:20" ht="39" customHeight="1">
      <c r="A143" s="40" t="s">
        <v>236</v>
      </c>
      <c r="B143" s="55" t="s">
        <v>81</v>
      </c>
      <c r="C143" s="7"/>
      <c r="D143" s="7"/>
      <c r="E143" s="7"/>
      <c r="F143" s="7"/>
      <c r="G143" s="96"/>
      <c r="H143" s="110"/>
      <c r="I143" s="105"/>
      <c r="J143" s="99"/>
      <c r="K143" s="99"/>
      <c r="L143" s="99"/>
      <c r="M143" s="99"/>
      <c r="N143" s="99"/>
      <c r="O143" s="41"/>
      <c r="P143" s="5"/>
      <c r="Q143" s="5"/>
      <c r="R143" s="5"/>
      <c r="S143" s="5"/>
      <c r="T143" s="5"/>
    </row>
    <row r="144" spans="1:20" ht="42" customHeight="1">
      <c r="A144" s="40" t="s">
        <v>237</v>
      </c>
      <c r="B144" s="55" t="s">
        <v>82</v>
      </c>
      <c r="C144" s="7"/>
      <c r="D144" s="7"/>
      <c r="E144" s="7"/>
      <c r="F144" s="7"/>
      <c r="G144" s="96"/>
      <c r="H144" s="94"/>
      <c r="I144" s="105">
        <v>2023</v>
      </c>
      <c r="J144" s="99">
        <f>SUM(K144:N144)</f>
        <v>8762.2</v>
      </c>
      <c r="K144" s="99"/>
      <c r="L144" s="99">
        <v>8148.8</v>
      </c>
      <c r="M144" s="99">
        <v>613.4</v>
      </c>
      <c r="N144" s="99"/>
      <c r="O144" s="41"/>
      <c r="P144" s="5"/>
      <c r="Q144" s="5"/>
      <c r="R144" s="5"/>
      <c r="S144" s="5"/>
      <c r="T144" s="5"/>
    </row>
    <row r="145" spans="1:21" ht="147" customHeight="1">
      <c r="A145" s="59" t="s">
        <v>337</v>
      </c>
      <c r="B145" s="47" t="s">
        <v>284</v>
      </c>
      <c r="C145" s="13">
        <v>62</v>
      </c>
      <c r="D145" s="13">
        <v>2024</v>
      </c>
      <c r="E145" s="7" t="s">
        <v>309</v>
      </c>
      <c r="F145" s="7" t="s">
        <v>306</v>
      </c>
      <c r="G145" s="108" t="s">
        <v>273</v>
      </c>
      <c r="H145" s="108" t="s">
        <v>273</v>
      </c>
      <c r="I145" s="105">
        <v>2024</v>
      </c>
      <c r="J145" s="99">
        <f>SUM(K145:N145)</f>
        <v>40323.700000000004</v>
      </c>
      <c r="K145" s="99"/>
      <c r="L145" s="99">
        <v>36291.3</v>
      </c>
      <c r="M145" s="99">
        <v>4032.4</v>
      </c>
      <c r="N145" s="99"/>
      <c r="O145" s="41"/>
      <c r="P145" s="5"/>
      <c r="Q145" s="5"/>
      <c r="R145" s="5"/>
      <c r="S145" s="5"/>
      <c r="T145" s="5"/>
      <c r="U145" s="32"/>
    </row>
    <row r="146" spans="1:20" ht="39" customHeight="1">
      <c r="A146" s="40" t="s">
        <v>238</v>
      </c>
      <c r="B146" s="55" t="s">
        <v>81</v>
      </c>
      <c r="C146" s="7"/>
      <c r="D146" s="7"/>
      <c r="E146" s="7"/>
      <c r="F146" s="7"/>
      <c r="G146" s="96"/>
      <c r="H146" s="110"/>
      <c r="I146" s="105"/>
      <c r="J146" s="99"/>
      <c r="K146" s="99"/>
      <c r="L146" s="99"/>
      <c r="M146" s="99"/>
      <c r="N146" s="99"/>
      <c r="O146" s="41"/>
      <c r="P146" s="5"/>
      <c r="Q146" s="5"/>
      <c r="R146" s="5"/>
      <c r="S146" s="5"/>
      <c r="T146" s="5"/>
    </row>
    <row r="147" spans="1:20" ht="42" customHeight="1">
      <c r="A147" s="40" t="s">
        <v>239</v>
      </c>
      <c r="B147" s="55" t="s">
        <v>82</v>
      </c>
      <c r="C147" s="7"/>
      <c r="D147" s="7"/>
      <c r="E147" s="7"/>
      <c r="F147" s="7"/>
      <c r="G147" s="96"/>
      <c r="H147" s="94"/>
      <c r="I147" s="105">
        <v>2024</v>
      </c>
      <c r="J147" s="99">
        <f>SUM(K147:N147)</f>
        <v>40323.700000000004</v>
      </c>
      <c r="K147" s="99"/>
      <c r="L147" s="99">
        <v>36291.3</v>
      </c>
      <c r="M147" s="99">
        <v>4032.4</v>
      </c>
      <c r="N147" s="99"/>
      <c r="O147" s="41"/>
      <c r="P147" s="5"/>
      <c r="Q147" s="5"/>
      <c r="R147" s="5"/>
      <c r="S147" s="5"/>
      <c r="T147" s="5"/>
    </row>
    <row r="148" spans="1:21" ht="117" customHeight="1">
      <c r="A148" s="59" t="s">
        <v>240</v>
      </c>
      <c r="B148" s="47" t="s">
        <v>303</v>
      </c>
      <c r="C148" s="13">
        <v>50</v>
      </c>
      <c r="D148" s="13">
        <v>2024</v>
      </c>
      <c r="E148" s="7" t="s">
        <v>310</v>
      </c>
      <c r="F148" s="7" t="s">
        <v>304</v>
      </c>
      <c r="G148" s="108" t="s">
        <v>277</v>
      </c>
      <c r="H148" s="108" t="s">
        <v>277</v>
      </c>
      <c r="I148" s="105">
        <v>2024</v>
      </c>
      <c r="J148" s="99">
        <f>SUM(K148:N148)</f>
        <v>38419.4</v>
      </c>
      <c r="K148" s="99"/>
      <c r="L148" s="99">
        <v>32272.3</v>
      </c>
      <c r="M148" s="99">
        <v>6147.1</v>
      </c>
      <c r="N148" s="99"/>
      <c r="O148" s="41"/>
      <c r="P148" s="5"/>
      <c r="Q148" s="5"/>
      <c r="R148" s="5"/>
      <c r="S148" s="5"/>
      <c r="T148" s="5"/>
      <c r="U148" s="32"/>
    </row>
    <row r="149" spans="1:20" ht="39" customHeight="1">
      <c r="A149" s="40" t="s">
        <v>243</v>
      </c>
      <c r="B149" s="55" t="s">
        <v>81</v>
      </c>
      <c r="C149" s="7"/>
      <c r="D149" s="7"/>
      <c r="E149" s="7"/>
      <c r="F149" s="7"/>
      <c r="G149" s="96"/>
      <c r="H149" s="110"/>
      <c r="I149" s="105"/>
      <c r="J149" s="99"/>
      <c r="K149" s="99"/>
      <c r="L149" s="99"/>
      <c r="M149" s="99"/>
      <c r="N149" s="99"/>
      <c r="O149" s="41"/>
      <c r="P149" s="5"/>
      <c r="Q149" s="5"/>
      <c r="R149" s="5"/>
      <c r="S149" s="5"/>
      <c r="T149" s="5"/>
    </row>
    <row r="150" spans="1:20" ht="42" customHeight="1">
      <c r="A150" s="40" t="s">
        <v>244</v>
      </c>
      <c r="B150" s="55" t="s">
        <v>82</v>
      </c>
      <c r="C150" s="7"/>
      <c r="D150" s="7"/>
      <c r="E150" s="7"/>
      <c r="F150" s="7"/>
      <c r="G150" s="96"/>
      <c r="H150" s="94"/>
      <c r="I150" s="105">
        <v>2024</v>
      </c>
      <c r="J150" s="99">
        <f>SUM(K150:N150)</f>
        <v>38419.4</v>
      </c>
      <c r="K150" s="99"/>
      <c r="L150" s="99">
        <v>32272.3</v>
      </c>
      <c r="M150" s="99">
        <v>6147.1</v>
      </c>
      <c r="N150" s="99"/>
      <c r="O150" s="41"/>
      <c r="P150" s="5"/>
      <c r="Q150" s="5"/>
      <c r="R150" s="5"/>
      <c r="S150" s="5"/>
      <c r="T150" s="5"/>
    </row>
    <row r="151" spans="1:21" ht="89.25" customHeight="1">
      <c r="A151" s="59" t="s">
        <v>245</v>
      </c>
      <c r="B151" s="47" t="s">
        <v>217</v>
      </c>
      <c r="C151" s="13">
        <v>50</v>
      </c>
      <c r="D151" s="13">
        <v>2024</v>
      </c>
      <c r="E151" s="7" t="s">
        <v>285</v>
      </c>
      <c r="F151" s="7" t="s">
        <v>286</v>
      </c>
      <c r="G151" s="108" t="s">
        <v>278</v>
      </c>
      <c r="H151" s="108" t="s">
        <v>278</v>
      </c>
      <c r="I151" s="105">
        <v>2024</v>
      </c>
      <c r="J151" s="99">
        <f>SUM(K151:N151)</f>
        <v>8159.799999999999</v>
      </c>
      <c r="K151" s="99"/>
      <c r="L151" s="99">
        <v>7425.4</v>
      </c>
      <c r="M151" s="99">
        <v>734.4</v>
      </c>
      <c r="N151" s="99"/>
      <c r="O151" s="41"/>
      <c r="P151" s="5"/>
      <c r="Q151" s="5"/>
      <c r="R151" s="5"/>
      <c r="S151" s="5"/>
      <c r="T151" s="5"/>
      <c r="U151" s="32"/>
    </row>
    <row r="152" spans="1:20" ht="39" customHeight="1">
      <c r="A152" s="40" t="s">
        <v>241</v>
      </c>
      <c r="B152" s="55" t="s">
        <v>81</v>
      </c>
      <c r="C152" s="7"/>
      <c r="D152" s="7"/>
      <c r="E152" s="7"/>
      <c r="F152" s="7"/>
      <c r="G152" s="96"/>
      <c r="H152" s="110"/>
      <c r="I152" s="105"/>
      <c r="J152" s="99"/>
      <c r="K152" s="99"/>
      <c r="L152" s="99"/>
      <c r="M152" s="99"/>
      <c r="N152" s="99"/>
      <c r="O152" s="41"/>
      <c r="P152" s="5"/>
      <c r="Q152" s="5"/>
      <c r="R152" s="5"/>
      <c r="S152" s="5"/>
      <c r="T152" s="5"/>
    </row>
    <row r="153" spans="1:20" ht="42" customHeight="1">
      <c r="A153" s="40" t="s">
        <v>242</v>
      </c>
      <c r="B153" s="55" t="s">
        <v>82</v>
      </c>
      <c r="C153" s="7"/>
      <c r="D153" s="7"/>
      <c r="E153" s="7"/>
      <c r="F153" s="7"/>
      <c r="G153" s="96"/>
      <c r="H153" s="94"/>
      <c r="I153" s="105">
        <v>2024</v>
      </c>
      <c r="J153" s="99">
        <f>SUM(K153:N153)</f>
        <v>8159.799999999999</v>
      </c>
      <c r="K153" s="99"/>
      <c r="L153" s="99">
        <v>7425.4</v>
      </c>
      <c r="M153" s="99">
        <v>734.4</v>
      </c>
      <c r="N153" s="99"/>
      <c r="O153" s="41"/>
      <c r="P153" s="5"/>
      <c r="Q153" s="5"/>
      <c r="R153" s="5"/>
      <c r="S153" s="5"/>
      <c r="T153" s="5"/>
    </row>
    <row r="154" spans="1:21" ht="81.75" customHeight="1">
      <c r="A154" s="59" t="s">
        <v>246</v>
      </c>
      <c r="B154" s="47" t="s">
        <v>218</v>
      </c>
      <c r="C154" s="13">
        <v>103</v>
      </c>
      <c r="D154" s="13">
        <v>2024</v>
      </c>
      <c r="E154" s="7" t="s">
        <v>311</v>
      </c>
      <c r="F154" s="7" t="s">
        <v>312</v>
      </c>
      <c r="G154" s="108" t="s">
        <v>273</v>
      </c>
      <c r="H154" s="108" t="s">
        <v>273</v>
      </c>
      <c r="I154" s="105">
        <v>2024</v>
      </c>
      <c r="J154" s="99">
        <f>SUM(K154:N154)</f>
        <v>106260.2</v>
      </c>
      <c r="K154" s="99"/>
      <c r="L154" s="99">
        <v>95634.2</v>
      </c>
      <c r="M154" s="99">
        <v>10626</v>
      </c>
      <c r="N154" s="99"/>
      <c r="O154" s="41"/>
      <c r="P154" s="5"/>
      <c r="Q154" s="5"/>
      <c r="R154" s="5"/>
      <c r="S154" s="5"/>
      <c r="T154" s="5"/>
      <c r="U154" s="32"/>
    </row>
    <row r="155" spans="1:20" ht="39" customHeight="1">
      <c r="A155" s="40" t="s">
        <v>247</v>
      </c>
      <c r="B155" s="55" t="s">
        <v>81</v>
      </c>
      <c r="C155" s="7"/>
      <c r="D155" s="7"/>
      <c r="E155" s="7"/>
      <c r="F155" s="7"/>
      <c r="G155" s="96"/>
      <c r="H155" s="110"/>
      <c r="I155" s="105"/>
      <c r="J155" s="99"/>
      <c r="K155" s="99"/>
      <c r="L155" s="99"/>
      <c r="M155" s="99"/>
      <c r="N155" s="99"/>
      <c r="O155" s="41"/>
      <c r="P155" s="5"/>
      <c r="Q155" s="5"/>
      <c r="R155" s="5"/>
      <c r="S155" s="5"/>
      <c r="T155" s="5"/>
    </row>
    <row r="156" spans="1:20" ht="42" customHeight="1">
      <c r="A156" s="40" t="s">
        <v>248</v>
      </c>
      <c r="B156" s="55" t="s">
        <v>82</v>
      </c>
      <c r="C156" s="7"/>
      <c r="D156" s="7"/>
      <c r="E156" s="7"/>
      <c r="F156" s="7"/>
      <c r="G156" s="96"/>
      <c r="H156" s="94"/>
      <c r="I156" s="105">
        <v>2024</v>
      </c>
      <c r="J156" s="99">
        <f>SUM(K156:N156)</f>
        <v>106260.2</v>
      </c>
      <c r="K156" s="99"/>
      <c r="L156" s="99">
        <v>95634.2</v>
      </c>
      <c r="M156" s="99">
        <v>10626</v>
      </c>
      <c r="N156" s="99"/>
      <c r="O156" s="41"/>
      <c r="P156" s="5"/>
      <c r="Q156" s="5"/>
      <c r="R156" s="5"/>
      <c r="S156" s="5"/>
      <c r="T156" s="5"/>
    </row>
    <row r="157" spans="1:21" ht="105.75" customHeight="1">
      <c r="A157" s="59" t="s">
        <v>249</v>
      </c>
      <c r="B157" s="47" t="s">
        <v>219</v>
      </c>
      <c r="C157" s="13">
        <v>108</v>
      </c>
      <c r="D157" s="13">
        <v>2024</v>
      </c>
      <c r="E157" s="7" t="s">
        <v>323</v>
      </c>
      <c r="F157" s="7" t="s">
        <v>324</v>
      </c>
      <c r="G157" s="108" t="s">
        <v>142</v>
      </c>
      <c r="H157" s="109" t="s">
        <v>142</v>
      </c>
      <c r="I157" s="105">
        <v>2024</v>
      </c>
      <c r="J157" s="99">
        <f>SUM(K157:N157)</f>
        <v>11727.5</v>
      </c>
      <c r="K157" s="99"/>
      <c r="L157" s="99">
        <v>10789.3</v>
      </c>
      <c r="M157" s="99">
        <v>938.2</v>
      </c>
      <c r="N157" s="99"/>
      <c r="O157" s="41"/>
      <c r="P157" s="5"/>
      <c r="Q157" s="5"/>
      <c r="R157" s="5"/>
      <c r="S157" s="5"/>
      <c r="T157" s="5"/>
      <c r="U157" s="32"/>
    </row>
    <row r="158" spans="1:20" ht="39" customHeight="1">
      <c r="A158" s="40" t="s">
        <v>250</v>
      </c>
      <c r="B158" s="55" t="s">
        <v>81</v>
      </c>
      <c r="C158" s="7"/>
      <c r="D158" s="7"/>
      <c r="E158" s="7"/>
      <c r="F158" s="7"/>
      <c r="G158" s="96"/>
      <c r="H158" s="110"/>
      <c r="I158" s="105"/>
      <c r="J158" s="99"/>
      <c r="K158" s="99"/>
      <c r="L158" s="99"/>
      <c r="M158" s="99"/>
      <c r="N158" s="99"/>
      <c r="O158" s="41"/>
      <c r="P158" s="5"/>
      <c r="Q158" s="5"/>
      <c r="R158" s="5"/>
      <c r="S158" s="5"/>
      <c r="T158" s="5"/>
    </row>
    <row r="159" spans="1:20" ht="42" customHeight="1">
      <c r="A159" s="40" t="s">
        <v>251</v>
      </c>
      <c r="B159" s="55" t="s">
        <v>82</v>
      </c>
      <c r="C159" s="7"/>
      <c r="D159" s="7"/>
      <c r="E159" s="7"/>
      <c r="F159" s="7"/>
      <c r="G159" s="96"/>
      <c r="H159" s="94"/>
      <c r="I159" s="105">
        <v>2024</v>
      </c>
      <c r="J159" s="99">
        <f>SUM(K159:N159)</f>
        <v>11727.5</v>
      </c>
      <c r="K159" s="99"/>
      <c r="L159" s="99">
        <v>10789.3</v>
      </c>
      <c r="M159" s="99">
        <v>938.2</v>
      </c>
      <c r="N159" s="99"/>
      <c r="O159" s="41"/>
      <c r="P159" s="5"/>
      <c r="Q159" s="5"/>
      <c r="R159" s="5"/>
      <c r="S159" s="5"/>
      <c r="T159" s="5"/>
    </row>
    <row r="160" spans="1:21" ht="81.75" customHeight="1">
      <c r="A160" s="59" t="s">
        <v>252</v>
      </c>
      <c r="B160" s="47" t="s">
        <v>220</v>
      </c>
      <c r="C160" s="13">
        <v>75</v>
      </c>
      <c r="D160" s="13">
        <v>2024</v>
      </c>
      <c r="E160" s="7" t="s">
        <v>313</v>
      </c>
      <c r="F160" s="7" t="s">
        <v>314</v>
      </c>
      <c r="G160" s="108" t="s">
        <v>101</v>
      </c>
      <c r="H160" s="108" t="s">
        <v>101</v>
      </c>
      <c r="I160" s="105">
        <v>2024</v>
      </c>
      <c r="J160" s="99">
        <f>SUM(K160:N160)</f>
        <v>6574.9</v>
      </c>
      <c r="K160" s="99"/>
      <c r="L160" s="99">
        <v>5851.7</v>
      </c>
      <c r="M160" s="99">
        <v>723.2</v>
      </c>
      <c r="N160" s="99"/>
      <c r="O160" s="41"/>
      <c r="P160" s="5"/>
      <c r="Q160" s="5"/>
      <c r="R160" s="5"/>
      <c r="S160" s="5"/>
      <c r="T160" s="5"/>
      <c r="U160" s="32"/>
    </row>
    <row r="161" spans="1:20" ht="39" customHeight="1">
      <c r="A161" s="40" t="s">
        <v>253</v>
      </c>
      <c r="B161" s="55" t="s">
        <v>81</v>
      </c>
      <c r="C161" s="7"/>
      <c r="D161" s="7"/>
      <c r="E161" s="7"/>
      <c r="F161" s="7"/>
      <c r="G161" s="96"/>
      <c r="H161" s="110"/>
      <c r="I161" s="105"/>
      <c r="J161" s="99"/>
      <c r="K161" s="99"/>
      <c r="L161" s="99"/>
      <c r="M161" s="99"/>
      <c r="N161" s="99"/>
      <c r="O161" s="41"/>
      <c r="P161" s="5"/>
      <c r="Q161" s="5"/>
      <c r="R161" s="5"/>
      <c r="S161" s="5"/>
      <c r="T161" s="5"/>
    </row>
    <row r="162" spans="1:20" ht="42" customHeight="1">
      <c r="A162" s="40" t="s">
        <v>254</v>
      </c>
      <c r="B162" s="55" t="s">
        <v>82</v>
      </c>
      <c r="C162" s="7"/>
      <c r="D162" s="7"/>
      <c r="E162" s="7"/>
      <c r="F162" s="7"/>
      <c r="G162" s="96"/>
      <c r="H162" s="94"/>
      <c r="I162" s="105">
        <v>2024</v>
      </c>
      <c r="J162" s="99">
        <f>SUM(K162:N162)</f>
        <v>6574.9</v>
      </c>
      <c r="K162" s="99"/>
      <c r="L162" s="99">
        <v>5851.7</v>
      </c>
      <c r="M162" s="99">
        <v>723.2</v>
      </c>
      <c r="N162" s="99"/>
      <c r="O162" s="41"/>
      <c r="P162" s="5"/>
      <c r="Q162" s="5"/>
      <c r="R162" s="5"/>
      <c r="S162" s="5"/>
      <c r="T162" s="5"/>
    </row>
    <row r="163" spans="1:21" ht="104.25" customHeight="1">
      <c r="A163" s="59" t="s">
        <v>255</v>
      </c>
      <c r="B163" s="47" t="s">
        <v>221</v>
      </c>
      <c r="C163" s="13">
        <v>105</v>
      </c>
      <c r="D163" s="13">
        <v>2024</v>
      </c>
      <c r="E163" s="7" t="s">
        <v>315</v>
      </c>
      <c r="F163" s="7" t="s">
        <v>316</v>
      </c>
      <c r="G163" s="108" t="s">
        <v>101</v>
      </c>
      <c r="H163" s="108" t="s">
        <v>101</v>
      </c>
      <c r="I163" s="105">
        <v>2024</v>
      </c>
      <c r="J163" s="99">
        <f>SUM(K163:N163)</f>
        <v>11533.6</v>
      </c>
      <c r="K163" s="99"/>
      <c r="L163" s="99">
        <v>10264.9</v>
      </c>
      <c r="M163" s="99">
        <v>1268.7</v>
      </c>
      <c r="N163" s="99"/>
      <c r="O163" s="41"/>
      <c r="P163" s="5"/>
      <c r="Q163" s="5"/>
      <c r="R163" s="5"/>
      <c r="S163" s="5"/>
      <c r="T163" s="5"/>
      <c r="U163" s="32"/>
    </row>
    <row r="164" spans="1:20" ht="39" customHeight="1">
      <c r="A164" s="40" t="s">
        <v>256</v>
      </c>
      <c r="B164" s="55" t="s">
        <v>81</v>
      </c>
      <c r="C164" s="7"/>
      <c r="D164" s="7"/>
      <c r="E164" s="7"/>
      <c r="F164" s="7"/>
      <c r="G164" s="96"/>
      <c r="H164" s="110"/>
      <c r="I164" s="105"/>
      <c r="J164" s="99"/>
      <c r="K164" s="99"/>
      <c r="L164" s="99"/>
      <c r="M164" s="99"/>
      <c r="N164" s="99"/>
      <c r="O164" s="41"/>
      <c r="P164" s="5"/>
      <c r="Q164" s="5"/>
      <c r="R164" s="5"/>
      <c r="S164" s="5"/>
      <c r="T164" s="5"/>
    </row>
    <row r="165" spans="1:20" ht="42" customHeight="1">
      <c r="A165" s="40" t="s">
        <v>257</v>
      </c>
      <c r="B165" s="55" t="s">
        <v>82</v>
      </c>
      <c r="C165" s="7"/>
      <c r="D165" s="7"/>
      <c r="E165" s="7"/>
      <c r="F165" s="7"/>
      <c r="G165" s="96"/>
      <c r="H165" s="94"/>
      <c r="I165" s="105">
        <v>2024</v>
      </c>
      <c r="J165" s="99">
        <f>SUM(K165:N165)</f>
        <v>11533.6</v>
      </c>
      <c r="K165" s="99"/>
      <c r="L165" s="99">
        <v>10264.9</v>
      </c>
      <c r="M165" s="99">
        <v>1268.7</v>
      </c>
      <c r="N165" s="99"/>
      <c r="O165" s="41"/>
      <c r="P165" s="5"/>
      <c r="Q165" s="5"/>
      <c r="R165" s="5"/>
      <c r="S165" s="5"/>
      <c r="T165" s="5"/>
    </row>
    <row r="166" spans="1:21" ht="105" customHeight="1">
      <c r="A166" s="59" t="s">
        <v>258</v>
      </c>
      <c r="B166" s="47" t="s">
        <v>222</v>
      </c>
      <c r="C166" s="13">
        <v>25</v>
      </c>
      <c r="D166" s="13">
        <v>2024</v>
      </c>
      <c r="E166" s="7" t="s">
        <v>325</v>
      </c>
      <c r="F166" s="7" t="s">
        <v>326</v>
      </c>
      <c r="G166" s="108" t="s">
        <v>279</v>
      </c>
      <c r="H166" s="108" t="s">
        <v>279</v>
      </c>
      <c r="I166" s="105">
        <v>2024</v>
      </c>
      <c r="J166" s="99">
        <f>SUM(K166:N166)</f>
        <v>5089.5</v>
      </c>
      <c r="K166" s="99"/>
      <c r="L166" s="99">
        <v>4275.2</v>
      </c>
      <c r="M166" s="99">
        <v>814.3</v>
      </c>
      <c r="N166" s="99"/>
      <c r="O166" s="41"/>
      <c r="P166" s="5"/>
      <c r="Q166" s="5"/>
      <c r="R166" s="5"/>
      <c r="S166" s="5"/>
      <c r="T166" s="5"/>
      <c r="U166" s="32"/>
    </row>
    <row r="167" spans="1:20" ht="39" customHeight="1">
      <c r="A167" s="40" t="s">
        <v>259</v>
      </c>
      <c r="B167" s="55" t="s">
        <v>81</v>
      </c>
      <c r="C167" s="7"/>
      <c r="D167" s="7"/>
      <c r="E167" s="7"/>
      <c r="F167" s="7"/>
      <c r="G167" s="96"/>
      <c r="H167" s="110"/>
      <c r="I167" s="105"/>
      <c r="J167" s="99"/>
      <c r="K167" s="99"/>
      <c r="L167" s="99"/>
      <c r="M167" s="99"/>
      <c r="N167" s="99"/>
      <c r="O167" s="41"/>
      <c r="P167" s="5"/>
      <c r="Q167" s="5"/>
      <c r="R167" s="5"/>
      <c r="S167" s="5"/>
      <c r="T167" s="5"/>
    </row>
    <row r="168" spans="1:20" ht="42" customHeight="1">
      <c r="A168" s="40" t="s">
        <v>260</v>
      </c>
      <c r="B168" s="55" t="s">
        <v>82</v>
      </c>
      <c r="C168" s="7"/>
      <c r="D168" s="7"/>
      <c r="E168" s="7"/>
      <c r="F168" s="7"/>
      <c r="G168" s="96"/>
      <c r="H168" s="94"/>
      <c r="I168" s="105">
        <v>2024</v>
      </c>
      <c r="J168" s="99">
        <f>SUM(K168:N168)</f>
        <v>5089.5</v>
      </c>
      <c r="K168" s="99"/>
      <c r="L168" s="99">
        <v>4275.2</v>
      </c>
      <c r="M168" s="99">
        <v>814.3</v>
      </c>
      <c r="N168" s="99"/>
      <c r="O168" s="41"/>
      <c r="P168" s="5"/>
      <c r="Q168" s="5"/>
      <c r="R168" s="5"/>
      <c r="S168" s="5"/>
      <c r="T168" s="5"/>
    </row>
    <row r="169" spans="1:21" ht="104.25" customHeight="1">
      <c r="A169" s="59" t="s">
        <v>261</v>
      </c>
      <c r="B169" s="47" t="s">
        <v>223</v>
      </c>
      <c r="C169" s="13">
        <v>30</v>
      </c>
      <c r="D169" s="13">
        <v>2024</v>
      </c>
      <c r="E169" s="7" t="s">
        <v>321</v>
      </c>
      <c r="F169" s="7" t="s">
        <v>322</v>
      </c>
      <c r="G169" s="108" t="s">
        <v>280</v>
      </c>
      <c r="H169" s="108" t="s">
        <v>280</v>
      </c>
      <c r="I169" s="105">
        <v>2024</v>
      </c>
      <c r="J169" s="99">
        <f>SUM(K169:N169)</f>
        <v>2117.3</v>
      </c>
      <c r="K169" s="99"/>
      <c r="L169" s="99">
        <v>1926.7</v>
      </c>
      <c r="M169" s="99">
        <v>190.6</v>
      </c>
      <c r="N169" s="99"/>
      <c r="O169" s="41"/>
      <c r="P169" s="5"/>
      <c r="Q169" s="5"/>
      <c r="R169" s="5"/>
      <c r="S169" s="5"/>
      <c r="T169" s="5"/>
      <c r="U169" s="32"/>
    </row>
    <row r="170" spans="1:20" ht="39" customHeight="1">
      <c r="A170" s="40" t="s">
        <v>262</v>
      </c>
      <c r="B170" s="55" t="s">
        <v>81</v>
      </c>
      <c r="C170" s="7"/>
      <c r="D170" s="7"/>
      <c r="E170" s="7"/>
      <c r="F170" s="7"/>
      <c r="G170" s="96"/>
      <c r="H170" s="110"/>
      <c r="I170" s="105"/>
      <c r="J170" s="99"/>
      <c r="K170" s="99"/>
      <c r="L170" s="99"/>
      <c r="M170" s="99"/>
      <c r="N170" s="99"/>
      <c r="O170" s="41"/>
      <c r="P170" s="5"/>
      <c r="Q170" s="5"/>
      <c r="R170" s="5"/>
      <c r="S170" s="5"/>
      <c r="T170" s="5"/>
    </row>
    <row r="171" spans="1:20" ht="42" customHeight="1">
      <c r="A171" s="40" t="s">
        <v>263</v>
      </c>
      <c r="B171" s="55" t="s">
        <v>82</v>
      </c>
      <c r="C171" s="7"/>
      <c r="D171" s="7"/>
      <c r="E171" s="7"/>
      <c r="F171" s="7"/>
      <c r="G171" s="96"/>
      <c r="H171" s="94"/>
      <c r="I171" s="105">
        <v>2024</v>
      </c>
      <c r="J171" s="99">
        <f>SUM(K171:N171)</f>
        <v>2117.3</v>
      </c>
      <c r="K171" s="99"/>
      <c r="L171" s="99">
        <v>1926.7</v>
      </c>
      <c r="M171" s="99">
        <v>190.6</v>
      </c>
      <c r="N171" s="99"/>
      <c r="O171" s="41"/>
      <c r="P171" s="5"/>
      <c r="Q171" s="5"/>
      <c r="R171" s="5"/>
      <c r="S171" s="5"/>
      <c r="T171" s="5"/>
    </row>
    <row r="172" spans="1:21" ht="105" customHeight="1">
      <c r="A172" s="59" t="s">
        <v>264</v>
      </c>
      <c r="B172" s="47" t="s">
        <v>224</v>
      </c>
      <c r="C172" s="13">
        <v>35</v>
      </c>
      <c r="D172" s="13">
        <v>2024</v>
      </c>
      <c r="E172" s="7" t="s">
        <v>317</v>
      </c>
      <c r="F172" s="7" t="s">
        <v>318</v>
      </c>
      <c r="G172" s="108" t="s">
        <v>281</v>
      </c>
      <c r="H172" s="108" t="s">
        <v>281</v>
      </c>
      <c r="I172" s="105">
        <v>2024</v>
      </c>
      <c r="J172" s="99">
        <f>SUM(K172:N172)</f>
        <v>7690.599999999999</v>
      </c>
      <c r="K172" s="99"/>
      <c r="L172" s="99">
        <v>6998.4</v>
      </c>
      <c r="M172" s="99">
        <v>692.2</v>
      </c>
      <c r="N172" s="99"/>
      <c r="O172" s="41"/>
      <c r="P172" s="5"/>
      <c r="Q172" s="5"/>
      <c r="R172" s="5"/>
      <c r="S172" s="5"/>
      <c r="T172" s="5"/>
      <c r="U172" s="32"/>
    </row>
    <row r="173" spans="1:20" ht="39" customHeight="1">
      <c r="A173" s="40" t="s">
        <v>265</v>
      </c>
      <c r="B173" s="55" t="s">
        <v>81</v>
      </c>
      <c r="C173" s="7"/>
      <c r="D173" s="7"/>
      <c r="E173" s="7"/>
      <c r="F173" s="7"/>
      <c r="G173" s="96"/>
      <c r="H173" s="110"/>
      <c r="I173" s="105"/>
      <c r="J173" s="99"/>
      <c r="K173" s="99"/>
      <c r="L173" s="99"/>
      <c r="M173" s="99"/>
      <c r="N173" s="99"/>
      <c r="O173" s="41"/>
      <c r="P173" s="5"/>
      <c r="Q173" s="5"/>
      <c r="R173" s="5"/>
      <c r="S173" s="5"/>
      <c r="T173" s="5"/>
    </row>
    <row r="174" spans="1:20" ht="42" customHeight="1">
      <c r="A174" s="40" t="s">
        <v>266</v>
      </c>
      <c r="B174" s="55" t="s">
        <v>82</v>
      </c>
      <c r="C174" s="7"/>
      <c r="D174" s="7"/>
      <c r="E174" s="7"/>
      <c r="F174" s="7"/>
      <c r="G174" s="96"/>
      <c r="H174" s="94"/>
      <c r="I174" s="105">
        <v>2024</v>
      </c>
      <c r="J174" s="99">
        <f>SUM(K174:N174)</f>
        <v>7690.599999999999</v>
      </c>
      <c r="K174" s="99"/>
      <c r="L174" s="99">
        <v>6998.4</v>
      </c>
      <c r="M174" s="99">
        <v>692.2</v>
      </c>
      <c r="N174" s="99"/>
      <c r="O174" s="41"/>
      <c r="P174" s="5"/>
      <c r="Q174" s="5"/>
      <c r="R174" s="5"/>
      <c r="S174" s="5"/>
      <c r="T174" s="5"/>
    </row>
    <row r="175" spans="1:21" ht="104.25" customHeight="1">
      <c r="A175" s="59" t="s">
        <v>267</v>
      </c>
      <c r="B175" s="47" t="s">
        <v>225</v>
      </c>
      <c r="C175" s="13">
        <v>35</v>
      </c>
      <c r="D175" s="13">
        <v>2024</v>
      </c>
      <c r="E175" s="7" t="s">
        <v>319</v>
      </c>
      <c r="F175" s="7" t="s">
        <v>320</v>
      </c>
      <c r="G175" s="108" t="s">
        <v>281</v>
      </c>
      <c r="H175" s="108" t="s">
        <v>281</v>
      </c>
      <c r="I175" s="105">
        <v>2024</v>
      </c>
      <c r="J175" s="99">
        <f>SUM(K175:N175)</f>
        <v>6228.3</v>
      </c>
      <c r="K175" s="99"/>
      <c r="L175" s="99">
        <v>5667.8</v>
      </c>
      <c r="M175" s="99">
        <v>560.5</v>
      </c>
      <c r="N175" s="99"/>
      <c r="O175" s="41"/>
      <c r="P175" s="5"/>
      <c r="Q175" s="5"/>
      <c r="R175" s="5"/>
      <c r="S175" s="5"/>
      <c r="T175" s="5"/>
      <c r="U175" s="32"/>
    </row>
    <row r="176" spans="1:20" ht="39" customHeight="1">
      <c r="A176" s="40" t="s">
        <v>268</v>
      </c>
      <c r="B176" s="55" t="s">
        <v>81</v>
      </c>
      <c r="C176" s="7"/>
      <c r="D176" s="7"/>
      <c r="E176" s="7"/>
      <c r="F176" s="7"/>
      <c r="G176" s="96"/>
      <c r="H176" s="110"/>
      <c r="I176" s="105"/>
      <c r="J176" s="99"/>
      <c r="K176" s="99"/>
      <c r="L176" s="99"/>
      <c r="M176" s="99"/>
      <c r="N176" s="99"/>
      <c r="O176" s="41"/>
      <c r="P176" s="5"/>
      <c r="Q176" s="5"/>
      <c r="R176" s="5"/>
      <c r="S176" s="5"/>
      <c r="T176" s="5"/>
    </row>
    <row r="177" spans="1:20" ht="42" customHeight="1">
      <c r="A177" s="40" t="s">
        <v>269</v>
      </c>
      <c r="B177" s="55" t="s">
        <v>82</v>
      </c>
      <c r="C177" s="7"/>
      <c r="D177" s="7"/>
      <c r="E177" s="7"/>
      <c r="F177" s="7"/>
      <c r="G177" s="96"/>
      <c r="H177" s="94"/>
      <c r="I177" s="105">
        <v>2024</v>
      </c>
      <c r="J177" s="99">
        <f>SUM(K177:N177)</f>
        <v>6228.3</v>
      </c>
      <c r="K177" s="99"/>
      <c r="L177" s="99">
        <v>5667.8</v>
      </c>
      <c r="M177" s="99">
        <v>560.5</v>
      </c>
      <c r="N177" s="99"/>
      <c r="O177" s="41"/>
      <c r="P177" s="5"/>
      <c r="Q177" s="5"/>
      <c r="R177" s="5"/>
      <c r="S177" s="5"/>
      <c r="T177" s="5"/>
    </row>
    <row r="178" spans="1:20" s="23" customFormat="1" ht="28.5" customHeight="1">
      <c r="A178" s="153"/>
      <c r="B178" s="156" t="s">
        <v>270</v>
      </c>
      <c r="C178" s="157"/>
      <c r="D178" s="157"/>
      <c r="E178" s="157"/>
      <c r="F178" s="157"/>
      <c r="G178" s="157"/>
      <c r="H178" s="158"/>
      <c r="I178" s="100">
        <v>2022</v>
      </c>
      <c r="J178" s="98">
        <f>SUM(K178:N178)</f>
        <v>284811.63</v>
      </c>
      <c r="K178" s="98"/>
      <c r="L178" s="98">
        <f>SUM(L100,L103,L106,L109,L112)</f>
        <v>248804.30000000002</v>
      </c>
      <c r="M178" s="98">
        <f>SUM(M100,M103,M106,M109,M112)</f>
        <v>36007.33</v>
      </c>
      <c r="N178" s="111"/>
      <c r="O178" s="67"/>
      <c r="P178" s="22"/>
      <c r="Q178" s="22"/>
      <c r="R178" s="22"/>
      <c r="S178" s="22"/>
      <c r="T178" s="22"/>
    </row>
    <row r="179" spans="1:20" ht="24" customHeight="1">
      <c r="A179" s="154"/>
      <c r="B179" s="159"/>
      <c r="C179" s="160"/>
      <c r="D179" s="160"/>
      <c r="E179" s="160"/>
      <c r="F179" s="160"/>
      <c r="G179" s="160"/>
      <c r="H179" s="161"/>
      <c r="I179" s="100">
        <v>2023</v>
      </c>
      <c r="J179" s="98">
        <f aca="true" t="shared" si="4" ref="J179:J187">SUM(K179:N179)</f>
        <v>244877.69999999998</v>
      </c>
      <c r="K179" s="98"/>
      <c r="L179" s="98">
        <f>SUM(L115,L118,L121,L124,L127,L130,L133,L136,L139,L142)</f>
        <v>216083.9</v>
      </c>
      <c r="M179" s="98">
        <f>SUM(M115,M118,M121,M124,M127,M130,M133,M136,M139,M142)</f>
        <v>28793.8</v>
      </c>
      <c r="N179" s="98"/>
      <c r="O179" s="70"/>
      <c r="P179" s="5"/>
      <c r="Q179" s="5"/>
      <c r="R179" s="5"/>
      <c r="S179" s="5"/>
      <c r="T179" s="5"/>
    </row>
    <row r="180" spans="1:20" ht="24" customHeight="1">
      <c r="A180" s="154"/>
      <c r="B180" s="159"/>
      <c r="C180" s="160"/>
      <c r="D180" s="160"/>
      <c r="E180" s="160"/>
      <c r="F180" s="160"/>
      <c r="G180" s="160"/>
      <c r="H180" s="161"/>
      <c r="I180" s="100">
        <v>2024</v>
      </c>
      <c r="J180" s="98">
        <f t="shared" si="4"/>
        <v>244124.80000000002</v>
      </c>
      <c r="K180" s="98"/>
      <c r="L180" s="98">
        <f>SUM(L145,L148,L151,L154,L157,L160,L163,L166,L169,L172,L175)</f>
        <v>217397.2</v>
      </c>
      <c r="M180" s="98">
        <f>SUM(M145,M148,M151,M154,M157,M160,M163,M166,M169,M172,M175)</f>
        <v>26727.600000000002</v>
      </c>
      <c r="N180" s="98"/>
      <c r="O180" s="70"/>
      <c r="P180" s="5"/>
      <c r="Q180" s="5"/>
      <c r="R180" s="5"/>
      <c r="S180" s="5"/>
      <c r="T180" s="5"/>
    </row>
    <row r="181" spans="1:20" ht="22.5" customHeight="1">
      <c r="A181" s="154"/>
      <c r="B181" s="159"/>
      <c r="C181" s="160"/>
      <c r="D181" s="160"/>
      <c r="E181" s="160"/>
      <c r="F181" s="160"/>
      <c r="G181" s="160"/>
      <c r="H181" s="161"/>
      <c r="I181" s="100">
        <v>2025</v>
      </c>
      <c r="J181" s="98">
        <f t="shared" si="4"/>
        <v>291260.5</v>
      </c>
      <c r="K181" s="98"/>
      <c r="L181" s="98">
        <v>290135.5</v>
      </c>
      <c r="M181" s="98">
        <v>1125</v>
      </c>
      <c r="N181" s="98"/>
      <c r="O181" s="70"/>
      <c r="P181" s="5"/>
      <c r="Q181" s="5"/>
      <c r="R181" s="5"/>
      <c r="S181" s="5"/>
      <c r="T181" s="5"/>
    </row>
    <row r="182" spans="1:20" ht="24" customHeight="1">
      <c r="A182" s="154"/>
      <c r="B182" s="159"/>
      <c r="C182" s="160"/>
      <c r="D182" s="160"/>
      <c r="E182" s="160"/>
      <c r="F182" s="160"/>
      <c r="G182" s="160"/>
      <c r="H182" s="161"/>
      <c r="I182" s="100">
        <v>2026</v>
      </c>
      <c r="J182" s="98">
        <f t="shared" si="4"/>
        <v>291260.5</v>
      </c>
      <c r="K182" s="98"/>
      <c r="L182" s="98">
        <v>290135.5</v>
      </c>
      <c r="M182" s="98">
        <v>1125</v>
      </c>
      <c r="N182" s="98"/>
      <c r="O182" s="70"/>
      <c r="P182" s="5"/>
      <c r="Q182" s="5"/>
      <c r="R182" s="5"/>
      <c r="S182" s="5"/>
      <c r="T182" s="5"/>
    </row>
    <row r="183" spans="1:20" ht="24" customHeight="1">
      <c r="A183" s="154"/>
      <c r="B183" s="159"/>
      <c r="C183" s="160"/>
      <c r="D183" s="160"/>
      <c r="E183" s="160"/>
      <c r="F183" s="160"/>
      <c r="G183" s="160"/>
      <c r="H183" s="161"/>
      <c r="I183" s="100">
        <v>2027</v>
      </c>
      <c r="J183" s="98">
        <f t="shared" si="4"/>
        <v>291260.5</v>
      </c>
      <c r="K183" s="98"/>
      <c r="L183" s="98">
        <v>290135.5</v>
      </c>
      <c r="M183" s="98">
        <v>1125</v>
      </c>
      <c r="N183" s="98"/>
      <c r="O183" s="70"/>
      <c r="P183" s="5"/>
      <c r="Q183" s="5"/>
      <c r="R183" s="5"/>
      <c r="S183" s="5"/>
      <c r="T183" s="5"/>
    </row>
    <row r="184" spans="1:20" ht="24" customHeight="1">
      <c r="A184" s="154"/>
      <c r="B184" s="159"/>
      <c r="C184" s="160"/>
      <c r="D184" s="160"/>
      <c r="E184" s="160"/>
      <c r="F184" s="160"/>
      <c r="G184" s="160"/>
      <c r="H184" s="161"/>
      <c r="I184" s="100">
        <v>2028</v>
      </c>
      <c r="J184" s="98">
        <f t="shared" si="4"/>
        <v>291260.5</v>
      </c>
      <c r="K184" s="98"/>
      <c r="L184" s="98">
        <v>290135.5</v>
      </c>
      <c r="M184" s="98">
        <v>1125</v>
      </c>
      <c r="N184" s="98"/>
      <c r="O184" s="70"/>
      <c r="P184" s="5"/>
      <c r="Q184" s="5"/>
      <c r="R184" s="5"/>
      <c r="S184" s="5"/>
      <c r="T184" s="5"/>
    </row>
    <row r="185" spans="1:20" ht="24" customHeight="1">
      <c r="A185" s="154"/>
      <c r="B185" s="159"/>
      <c r="C185" s="160"/>
      <c r="D185" s="160"/>
      <c r="E185" s="160"/>
      <c r="F185" s="160"/>
      <c r="G185" s="160"/>
      <c r="H185" s="161"/>
      <c r="I185" s="100">
        <v>2029</v>
      </c>
      <c r="J185" s="98">
        <f t="shared" si="4"/>
        <v>291260.5</v>
      </c>
      <c r="K185" s="98"/>
      <c r="L185" s="98">
        <v>290135.5</v>
      </c>
      <c r="M185" s="98">
        <v>1125</v>
      </c>
      <c r="N185" s="98"/>
      <c r="O185" s="70"/>
      <c r="P185" s="5"/>
      <c r="Q185" s="5"/>
      <c r="R185" s="5"/>
      <c r="S185" s="5"/>
      <c r="T185" s="5"/>
    </row>
    <row r="186" spans="1:20" ht="24" customHeight="1">
      <c r="A186" s="155"/>
      <c r="B186" s="162"/>
      <c r="C186" s="163"/>
      <c r="D186" s="163"/>
      <c r="E186" s="163"/>
      <c r="F186" s="163"/>
      <c r="G186" s="163"/>
      <c r="H186" s="164"/>
      <c r="I186" s="100">
        <v>2030</v>
      </c>
      <c r="J186" s="98">
        <f t="shared" si="4"/>
        <v>291260.5</v>
      </c>
      <c r="K186" s="98"/>
      <c r="L186" s="98">
        <v>290135.5</v>
      </c>
      <c r="M186" s="98">
        <v>1125</v>
      </c>
      <c r="N186" s="98"/>
      <c r="O186" s="70"/>
      <c r="P186" s="5"/>
      <c r="Q186" s="5"/>
      <c r="R186" s="5"/>
      <c r="S186" s="5"/>
      <c r="T186" s="5"/>
    </row>
    <row r="187" spans="1:20" ht="24" customHeight="1">
      <c r="A187" s="112"/>
      <c r="B187" s="137" t="s">
        <v>271</v>
      </c>
      <c r="C187" s="138"/>
      <c r="D187" s="138"/>
      <c r="E187" s="138"/>
      <c r="F187" s="138"/>
      <c r="G187" s="138"/>
      <c r="H187" s="139"/>
      <c r="I187" s="7" t="s">
        <v>179</v>
      </c>
      <c r="J187" s="98">
        <f t="shared" si="4"/>
        <v>2521377.13</v>
      </c>
      <c r="K187" s="42"/>
      <c r="L187" s="42">
        <f>SUM(L178:L186)</f>
        <v>2423098.4</v>
      </c>
      <c r="M187" s="42">
        <f>SUM(M178:M186)</f>
        <v>98278.73000000001</v>
      </c>
      <c r="N187" s="98"/>
      <c r="O187" s="70"/>
      <c r="P187" s="5"/>
      <c r="Q187" s="5"/>
      <c r="R187" s="5"/>
      <c r="S187" s="5"/>
      <c r="T187" s="5"/>
    </row>
    <row r="188" spans="1:15" s="5" customFormat="1" ht="18.75" customHeight="1">
      <c r="A188" s="134"/>
      <c r="B188" s="144" t="s">
        <v>171</v>
      </c>
      <c r="C188" s="145"/>
      <c r="D188" s="145"/>
      <c r="E188" s="145"/>
      <c r="F188" s="145"/>
      <c r="G188" s="145"/>
      <c r="H188" s="146"/>
      <c r="I188" s="95">
        <v>2022</v>
      </c>
      <c r="J188" s="113">
        <f aca="true" t="shared" si="5" ref="J188:M190">SUM(J55,J88,J178)</f>
        <v>2309952.38</v>
      </c>
      <c r="K188" s="114">
        <f t="shared" si="5"/>
        <v>290369</v>
      </c>
      <c r="L188" s="114">
        <f t="shared" si="5"/>
        <v>1847316.59</v>
      </c>
      <c r="M188" s="114">
        <f t="shared" si="5"/>
        <v>172266.78999999998</v>
      </c>
      <c r="N188" s="113"/>
      <c r="O188" s="115"/>
    </row>
    <row r="189" spans="1:15" s="5" customFormat="1" ht="18.75" customHeight="1">
      <c r="A189" s="180"/>
      <c r="B189" s="147"/>
      <c r="C189" s="148"/>
      <c r="D189" s="148"/>
      <c r="E189" s="148"/>
      <c r="F189" s="148"/>
      <c r="G189" s="148"/>
      <c r="H189" s="149"/>
      <c r="I189" s="95">
        <v>2023</v>
      </c>
      <c r="J189" s="113">
        <f t="shared" si="5"/>
        <v>1177605.3</v>
      </c>
      <c r="K189" s="114">
        <f t="shared" si="5"/>
        <v>112576.4</v>
      </c>
      <c r="L189" s="114">
        <f t="shared" si="5"/>
        <v>1023705.2000000001</v>
      </c>
      <c r="M189" s="114">
        <f t="shared" si="5"/>
        <v>41323.7</v>
      </c>
      <c r="N189" s="113"/>
      <c r="O189" s="115"/>
    </row>
    <row r="190" spans="1:15" s="5" customFormat="1" ht="18.75" customHeight="1">
      <c r="A190" s="180"/>
      <c r="B190" s="147"/>
      <c r="C190" s="148"/>
      <c r="D190" s="148"/>
      <c r="E190" s="148"/>
      <c r="F190" s="148"/>
      <c r="G190" s="148"/>
      <c r="H190" s="149"/>
      <c r="I190" s="95">
        <v>2024</v>
      </c>
      <c r="J190" s="113">
        <f t="shared" si="5"/>
        <v>628693.0700000001</v>
      </c>
      <c r="K190" s="114">
        <f t="shared" si="5"/>
        <v>170673.6</v>
      </c>
      <c r="L190" s="114">
        <f t="shared" si="5"/>
        <v>413460.30000000005</v>
      </c>
      <c r="M190" s="114">
        <f t="shared" si="5"/>
        <v>44559.17</v>
      </c>
      <c r="N190" s="113"/>
      <c r="O190" s="115"/>
    </row>
    <row r="191" spans="1:15" s="5" customFormat="1" ht="18.75" customHeight="1">
      <c r="A191" s="180"/>
      <c r="B191" s="147"/>
      <c r="C191" s="148"/>
      <c r="D191" s="148"/>
      <c r="E191" s="148"/>
      <c r="F191" s="148"/>
      <c r="G191" s="148"/>
      <c r="H191" s="149"/>
      <c r="I191" s="95">
        <v>2025</v>
      </c>
      <c r="J191" s="113">
        <f aca="true" t="shared" si="6" ref="J191:J196">SUM(J58,J91,J181)</f>
        <v>1789570.96</v>
      </c>
      <c r="K191" s="114"/>
      <c r="L191" s="114">
        <f aca="true" t="shared" si="7" ref="L191:M196">SUM(L58,L91,L181)</f>
        <v>1720445.96</v>
      </c>
      <c r="M191" s="114">
        <f t="shared" si="7"/>
        <v>69125</v>
      </c>
      <c r="N191" s="113"/>
      <c r="O191" s="115"/>
    </row>
    <row r="192" spans="1:15" s="5" customFormat="1" ht="18.75">
      <c r="A192" s="180"/>
      <c r="B192" s="147"/>
      <c r="C192" s="148"/>
      <c r="D192" s="148"/>
      <c r="E192" s="148"/>
      <c r="F192" s="148"/>
      <c r="G192" s="148"/>
      <c r="H192" s="149"/>
      <c r="I192" s="95">
        <v>2026</v>
      </c>
      <c r="J192" s="113">
        <f t="shared" si="6"/>
        <v>1303462.1400000001</v>
      </c>
      <c r="K192" s="114"/>
      <c r="L192" s="114">
        <f t="shared" si="7"/>
        <v>1234337.1400000001</v>
      </c>
      <c r="M192" s="114">
        <f t="shared" si="7"/>
        <v>69125</v>
      </c>
      <c r="N192" s="113"/>
      <c r="O192" s="115"/>
    </row>
    <row r="193" spans="1:15" s="5" customFormat="1" ht="25.5" customHeight="1">
      <c r="A193" s="181"/>
      <c r="B193" s="150"/>
      <c r="C193" s="151"/>
      <c r="D193" s="151"/>
      <c r="E193" s="151"/>
      <c r="F193" s="151"/>
      <c r="G193" s="151"/>
      <c r="H193" s="152"/>
      <c r="I193" s="95">
        <v>2027</v>
      </c>
      <c r="J193" s="113">
        <f t="shared" si="6"/>
        <v>909260.5</v>
      </c>
      <c r="K193" s="114"/>
      <c r="L193" s="114">
        <f t="shared" si="7"/>
        <v>840135.5</v>
      </c>
      <c r="M193" s="114">
        <f t="shared" si="7"/>
        <v>69125</v>
      </c>
      <c r="N193" s="113"/>
      <c r="O193" s="115"/>
    </row>
    <row r="194" spans="1:15" s="5" customFormat="1" ht="25.5" customHeight="1">
      <c r="A194" s="124"/>
      <c r="B194" s="116"/>
      <c r="C194" s="117"/>
      <c r="D194" s="117"/>
      <c r="E194" s="117"/>
      <c r="F194" s="117"/>
      <c r="G194" s="117"/>
      <c r="H194" s="118"/>
      <c r="I194" s="95">
        <v>2028</v>
      </c>
      <c r="J194" s="113">
        <f t="shared" si="6"/>
        <v>909260.5</v>
      </c>
      <c r="K194" s="114"/>
      <c r="L194" s="114">
        <f t="shared" si="7"/>
        <v>840135.5</v>
      </c>
      <c r="M194" s="114">
        <f t="shared" si="7"/>
        <v>69125</v>
      </c>
      <c r="N194" s="113"/>
      <c r="O194" s="115"/>
    </row>
    <row r="195" spans="1:15" s="5" customFormat="1" ht="25.5" customHeight="1">
      <c r="A195" s="124"/>
      <c r="B195" s="116"/>
      <c r="C195" s="117"/>
      <c r="D195" s="117"/>
      <c r="E195" s="117"/>
      <c r="F195" s="117"/>
      <c r="G195" s="117"/>
      <c r="H195" s="118"/>
      <c r="I195" s="95">
        <v>2029</v>
      </c>
      <c r="J195" s="113">
        <f t="shared" si="6"/>
        <v>909260.5</v>
      </c>
      <c r="K195" s="114"/>
      <c r="L195" s="114">
        <f t="shared" si="7"/>
        <v>840135.5</v>
      </c>
      <c r="M195" s="114">
        <f t="shared" si="7"/>
        <v>69125</v>
      </c>
      <c r="N195" s="113"/>
      <c r="O195" s="115"/>
    </row>
    <row r="196" spans="1:15" s="5" customFormat="1" ht="25.5" customHeight="1">
      <c r="A196" s="124"/>
      <c r="B196" s="116"/>
      <c r="C196" s="117"/>
      <c r="D196" s="117"/>
      <c r="E196" s="117"/>
      <c r="F196" s="117"/>
      <c r="G196" s="117"/>
      <c r="H196" s="118"/>
      <c r="I196" s="95">
        <v>2030</v>
      </c>
      <c r="J196" s="113">
        <f t="shared" si="6"/>
        <v>909260.5</v>
      </c>
      <c r="K196" s="114"/>
      <c r="L196" s="114">
        <f t="shared" si="7"/>
        <v>840135.5</v>
      </c>
      <c r="M196" s="114">
        <f t="shared" si="7"/>
        <v>69125</v>
      </c>
      <c r="N196" s="113"/>
      <c r="O196" s="115"/>
    </row>
    <row r="197" spans="1:15" s="5" customFormat="1" ht="19.5" customHeight="1">
      <c r="A197" s="7"/>
      <c r="B197" s="137" t="s">
        <v>172</v>
      </c>
      <c r="C197" s="138"/>
      <c r="D197" s="138"/>
      <c r="E197" s="138"/>
      <c r="F197" s="138"/>
      <c r="G197" s="138"/>
      <c r="H197" s="139"/>
      <c r="I197" s="114" t="s">
        <v>179</v>
      </c>
      <c r="J197" s="113">
        <f>SUM(J188:J196)</f>
        <v>10846325.85</v>
      </c>
      <c r="K197" s="113">
        <f>SUM(K188:K196)</f>
        <v>573619</v>
      </c>
      <c r="L197" s="113">
        <f>SUM(L188:L196)</f>
        <v>9599807.19</v>
      </c>
      <c r="M197" s="113">
        <f>SUM(M188:M196)</f>
        <v>672899.6599999999</v>
      </c>
      <c r="N197" s="113"/>
      <c r="O197" s="115"/>
    </row>
    <row r="198" spans="1:15" s="5" customFormat="1" ht="19.5" customHeight="1">
      <c r="A198" s="17"/>
      <c r="B198" s="9"/>
      <c r="C198" s="17"/>
      <c r="D198" s="8"/>
      <c r="E198" s="16"/>
      <c r="F198" s="16"/>
      <c r="G198" s="16"/>
      <c r="H198" s="16"/>
      <c r="I198" s="8"/>
      <c r="J198" s="31"/>
      <c r="K198" s="31"/>
      <c r="L198" s="31"/>
      <c r="M198" s="31"/>
      <c r="N198" s="10"/>
      <c r="O198" s="9"/>
    </row>
    <row r="199" spans="1:20" ht="24" customHeight="1">
      <c r="A199" s="8"/>
      <c r="B199" s="160"/>
      <c r="C199" s="160"/>
      <c r="D199" s="160"/>
      <c r="E199" s="16"/>
      <c r="F199" s="16"/>
      <c r="G199" s="16"/>
      <c r="H199" s="16"/>
      <c r="I199" s="21"/>
      <c r="J199" s="12"/>
      <c r="K199" s="12"/>
      <c r="L199" s="25"/>
      <c r="M199" s="12"/>
      <c r="N199" s="9"/>
      <c r="O199" s="9"/>
      <c r="P199" s="5"/>
      <c r="Q199" s="5"/>
      <c r="R199" s="5"/>
      <c r="S199" s="5"/>
      <c r="T199" s="5"/>
    </row>
  </sheetData>
  <sheetProtection/>
  <mergeCells count="84">
    <mergeCell ref="H83:H84"/>
    <mergeCell ref="O83:O84"/>
    <mergeCell ref="E80:E81"/>
    <mergeCell ref="F80:F81"/>
    <mergeCell ref="O80:O81"/>
    <mergeCell ref="A83:A84"/>
    <mergeCell ref="B83:B84"/>
    <mergeCell ref="C83:C84"/>
    <mergeCell ref="D83:D84"/>
    <mergeCell ref="E83:E84"/>
    <mergeCell ref="F83:F84"/>
    <mergeCell ref="G83:G84"/>
    <mergeCell ref="B197:H197"/>
    <mergeCell ref="A188:A193"/>
    <mergeCell ref="O12:O13"/>
    <mergeCell ref="C12:C13"/>
    <mergeCell ref="A12:A13"/>
    <mergeCell ref="B12:B13"/>
    <mergeCell ref="D12:D13"/>
    <mergeCell ref="E12:E13"/>
    <mergeCell ref="O34:O37"/>
    <mergeCell ref="O38:O42"/>
    <mergeCell ref="H38:H42"/>
    <mergeCell ref="A9:O9"/>
    <mergeCell ref="A10:O10"/>
    <mergeCell ref="B199:D199"/>
    <mergeCell ref="G12:G13"/>
    <mergeCell ref="J12:N12"/>
    <mergeCell ref="I12:I13"/>
    <mergeCell ref="F12:F13"/>
    <mergeCell ref="A15:O15"/>
    <mergeCell ref="A99:O99"/>
    <mergeCell ref="B38:B42"/>
    <mergeCell ref="C38:C42"/>
    <mergeCell ref="D38:D42"/>
    <mergeCell ref="E38:E42"/>
    <mergeCell ref="F38:F42"/>
    <mergeCell ref="G38:G42"/>
    <mergeCell ref="A38:A42"/>
    <mergeCell ref="A88:A96"/>
    <mergeCell ref="B88:H96"/>
    <mergeCell ref="G53:G54"/>
    <mergeCell ref="H53:H54"/>
    <mergeCell ref="B53:B54"/>
    <mergeCell ref="C53:C54"/>
    <mergeCell ref="D53:D54"/>
    <mergeCell ref="E53:E54"/>
    <mergeCell ref="A65:O65"/>
    <mergeCell ref="A53:A54"/>
    <mergeCell ref="B55:H63"/>
    <mergeCell ref="E34:E37"/>
    <mergeCell ref="F34:F37"/>
    <mergeCell ref="A34:A37"/>
    <mergeCell ref="B34:B37"/>
    <mergeCell ref="G34:G37"/>
    <mergeCell ref="H34:H37"/>
    <mergeCell ref="B188:H193"/>
    <mergeCell ref="B97:H97"/>
    <mergeCell ref="A178:A186"/>
    <mergeCell ref="B178:H186"/>
    <mergeCell ref="B187:H187"/>
    <mergeCell ref="O50:O51"/>
    <mergeCell ref="O53:O54"/>
    <mergeCell ref="F50:F51"/>
    <mergeCell ref="G50:G51"/>
    <mergeCell ref="A98:O98"/>
    <mergeCell ref="B64:H64"/>
    <mergeCell ref="F53:F54"/>
    <mergeCell ref="G80:G81"/>
    <mergeCell ref="H80:H81"/>
    <mergeCell ref="A80:A81"/>
    <mergeCell ref="B80:B81"/>
    <mergeCell ref="C80:C81"/>
    <mergeCell ref="D80:D81"/>
    <mergeCell ref="G8:J8"/>
    <mergeCell ref="A50:A51"/>
    <mergeCell ref="B50:B51"/>
    <mergeCell ref="C50:C51"/>
    <mergeCell ref="D50:D51"/>
    <mergeCell ref="E50:E51"/>
    <mergeCell ref="H50:H51"/>
    <mergeCell ref="A49:O49"/>
    <mergeCell ref="C34:C37"/>
    <mergeCell ref="D34:D37"/>
  </mergeCells>
  <printOptions horizontalCentered="1"/>
  <pageMargins left="0.2362204724409449" right="0.2362204724409449" top="0.9448818897637796" bottom="0.35433070866141736" header="0.31496062992125984" footer="0.31496062992125984"/>
  <pageSetup fitToHeight="0" fitToWidth="1" horizontalDpi="600" verticalDpi="600" orientation="landscape" paperSize="9" scale="45" r:id="rId1"/>
  <headerFooter differentFirst="1">
    <oddHeader>&amp;C&amp;P&amp;R206005/206005-2018-2739(1)</oddHeader>
  </headerFooter>
  <rowBreaks count="6" manualBreakCount="6">
    <brk id="21" max="19" man="1"/>
    <brk id="27" max="19" man="1"/>
    <brk id="97" max="19" man="1"/>
    <brk id="102" max="19" man="1"/>
    <brk id="73" max="19" man="1"/>
    <brk id="18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Викторовна Бурдуковская</cp:lastModifiedBy>
  <cp:lastPrinted>2022-01-19T09:34:28Z</cp:lastPrinted>
  <dcterms:created xsi:type="dcterms:W3CDTF">2015-08-27T11:54:15Z</dcterms:created>
  <dcterms:modified xsi:type="dcterms:W3CDTF">2022-02-03T14:10:11Z</dcterms:modified>
  <cp:category/>
  <cp:version/>
  <cp:contentType/>
  <cp:contentStatus/>
</cp:coreProperties>
</file>